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etup" sheetId="2" state="visible" r:id="rId4"/>
    <sheet name="Bookings" sheetId="3" state="visible" r:id="rId5"/>
    <sheet name="Monthly Summar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<sst xmlns="http://schemas.openxmlformats.org/spreadsheetml/2006/main" count="245" uniqueCount="94">
  <si>
    <t xml:space="preserve">Host Profit Kit · Lite (free)</t>
  </si>
  <si>
    <t xml:space="preserve">One listing · 120 stays · monthly profit after platform fees · by Mirko, AIDigitalSpace</t>
  </si>
  <si>
    <t xml:space="preserve">1</t>
  </si>
  <si>
    <t xml:space="preserve">Setup</t>
  </si>
  <si>
    <t xml:space="preserve">Your listing's costs and each channel's host fee %.</t>
  </si>
  <si>
    <t xml:space="preserve">2</t>
  </si>
  <si>
    <t xml:space="preserve">Bookings</t>
  </si>
  <si>
    <t xml:space="preserve">One row per stay. Fees, payout and net fill in by themselves. The sample rows are a made-up year: delete them first.</t>
  </si>
  <si>
    <t xml:space="preserve">3</t>
  </si>
  <si>
    <t xml:space="preserve">Monthly Summary</t>
  </si>
  <si>
    <t xml:space="preserve">Nights, occupancy, payout and net profit for each month.</t>
  </si>
  <si>
    <t xml:space="preserve">Blue cell</t>
  </si>
  <si>
    <t xml:space="preserve">You type here.</t>
  </si>
  <si>
    <t xml:space="preserve">Grey cell</t>
  </si>
  <si>
    <t xml:space="preserve">Formula, leave it.</t>
  </si>
  <si>
    <t xml:space="preserve">Host fees</t>
  </si>
  <si>
    <t xml:space="preserve">Defaults checked Oct 26, 2026: Airbnb 15.5%, Vrbo 12% (bookings from Oct 29, 2026), Booking.com ~15%, direct ~3%. Check one payout and adjust. Not tax advice.</t>
  </si>
  <si>
    <t xml:space="preserve">Full kit: aidigitalspace.com/host-profit-kit/   ·   Help: aidigitalspace.official@gmail.com</t>
  </si>
  <si>
    <t xml:space="preserve">One listing. Fill the blue cells.</t>
  </si>
  <si>
    <t xml:space="preserve">Tracking year</t>
  </si>
  <si>
    <t xml:space="preserve">Currency symbol</t>
  </si>
  <si>
    <t xml:space="preserve">$</t>
  </si>
  <si>
    <t xml:space="preserve">Channel</t>
  </si>
  <si>
    <t xml:space="preserve">Host fee %</t>
  </si>
  <si>
    <t xml:space="preserve">Airbnb</t>
  </si>
  <si>
    <t xml:space="preserve">Vrbo</t>
  </si>
  <si>
    <t xml:space="preserve">Booking.com</t>
  </si>
  <si>
    <t xml:space="preserve">Direct</t>
  </si>
  <si>
    <t xml:space="preserve">Other</t>
  </si>
  <si>
    <t xml:space="preserve">Your listing</t>
  </si>
  <si>
    <t xml:space="preserve">Amount</t>
  </si>
  <si>
    <t xml:space="preserve">Listing name</t>
  </si>
  <si>
    <t xml:space="preserve">Lakeview Cabin</t>
  </si>
  <si>
    <t xml:space="preserve">Cleaning fee you charge / stay</t>
  </si>
  <si>
    <t xml:space="preserve">Cleaner pay / turnover</t>
  </si>
  <si>
    <t xml:space="preserve">Supplies / stay</t>
  </si>
  <si>
    <t xml:space="preserve">All fixed costs / month (mortgage, utilities…)</t>
  </si>
  <si>
    <t xml:space="preserve">120 stays for one listing in the free version. The full kit holds 500 stays across 5 listings.</t>
  </si>
  <si>
    <t xml:space="preserve">Status</t>
  </si>
  <si>
    <t xml:space="preserve">Guest</t>
  </si>
  <si>
    <t xml:space="preserve">Check-in</t>
  </si>
  <si>
    <t xml:space="preserve">Check-out</t>
  </si>
  <si>
    <t xml:space="preserve">Nights</t>
  </si>
  <si>
    <t xml:space="preserve">Nightly rate</t>
  </si>
  <si>
    <t xml:space="preserve">Cleaning fee (blank = Setup)</t>
  </si>
  <si>
    <t xml:space="preserve">Other fees</t>
  </si>
  <si>
    <t xml:space="preserve">Gross</t>
  </si>
  <si>
    <t xml:space="preserve">Platform fee</t>
  </si>
  <si>
    <t xml:space="preserve">Payout</t>
  </si>
  <si>
    <t xml:space="preserve">Cleaner + supplies</t>
  </si>
  <si>
    <t xml:space="preserve">Net</t>
  </si>
  <si>
    <t xml:space="preserve">Confirmed</t>
  </si>
  <si>
    <t xml:space="preserve">Aiden Q.</t>
  </si>
  <si>
    <t xml:space="preserve">Olivia M.</t>
  </si>
  <si>
    <t xml:space="preserve">Grace Y.</t>
  </si>
  <si>
    <t xml:space="preserve">Lucas B.</t>
  </si>
  <si>
    <t xml:space="preserve">Ethan G.</t>
  </si>
  <si>
    <t xml:space="preserve">Isabella H.</t>
  </si>
  <si>
    <t xml:space="preserve">Blocked</t>
  </si>
  <si>
    <t xml:space="preserve">Owner stay</t>
  </si>
  <si>
    <t xml:space="preserve">Noah P.</t>
  </si>
  <si>
    <t xml:space="preserve">James T.</t>
  </si>
  <si>
    <t xml:space="preserve">Sophia W.</t>
  </si>
  <si>
    <t xml:space="preserve">Amelia D.</t>
  </si>
  <si>
    <t xml:space="preserve">Emma R.</t>
  </si>
  <si>
    <t xml:space="preserve">Mason C.</t>
  </si>
  <si>
    <t xml:space="preserve">Harper J.</t>
  </si>
  <si>
    <t xml:space="preserve">Liam K.</t>
  </si>
  <si>
    <t xml:space="preserve">Cancelled</t>
  </si>
  <si>
    <t xml:space="preserve">Henry Z.</t>
  </si>
  <si>
    <t xml:space="preserve">Ella V.</t>
  </si>
  <si>
    <t xml:space="preserve">Mia L.</t>
  </si>
  <si>
    <t xml:space="preserve">Ava S.</t>
  </si>
  <si>
    <t xml:space="preserve">Your year at a glance. Stays that cross a month are split by nights.</t>
  </si>
  <si>
    <t xml:space="preserve">Month</t>
  </si>
  <si>
    <t xml:space="preserve">Nights booked</t>
  </si>
  <si>
    <t xml:space="preserve">Occupancy</t>
  </si>
  <si>
    <t xml:space="preserve">Platform fees</t>
  </si>
  <si>
    <t xml:space="preserve">Costs (stays + fixed)</t>
  </si>
  <si>
    <t xml:space="preserve">Net profit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</si>
  <si>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</si>
  <si>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</si>
  <si>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</si>
  <si>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</si>
  <si>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</si>
  <si>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</si>
  <si>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</si>
  <si>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</si>
  <si>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</si>
  <si>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</si>
  <si>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</si>
  <si>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</si>
  <si>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Year</t>
  </si>
  <si>
    <t xml:space="preserve">Want the full picture? The Host Profit Kit adds up to 5 listings, a color-coded booking calendar, an expense log, a month-by-month P&amp;L, a dashboard with charts, ADR and RevPAR, and a price calculator (break-even rate, fee-change price, lowest price per stay length). aidigitalspace.com/host-profit-kit/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</si>
</sst>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0.0%"/>
    <numFmt numFmtId="167" formatCode="#,##0.00;\-#,##0.00;\–"/>
    <numFmt numFmtId="168" formatCode="mmm\ d&quot;, &quot;yyyy"/>
    <numFmt numFmtId="169" formatCode="#,##0;\-#,##0;\–"/>
    <numFmt numFmtId="170" formatCode="0.0%;\-0.0%;\–"/>
    <numFmt numFmtId="171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B2545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0033CC"/>
      <name val="Arial"/>
      <family val="0"/>
      <charset val="1"/>
    </font>
    <font>
      <b val="true"/>
      <sz val="10"/>
      <color rgb="FF0B2545"/>
      <name val="Arial"/>
      <family val="0"/>
      <charset val="1"/>
    </font>
    <font>
      <b val="true"/>
      <sz val="18"/>
      <color rgb="FF0B2545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2545"/>
        <bgColor rgb="FF1F2937"/>
      </patternFill>
    </fill>
    <fill>
      <patternFill patternType="solid">
        <fgColor rgb="FFEAF1FF"/>
        <bgColor rgb="FFF8F9FA"/>
      </patternFill>
    </fill>
    <fill>
      <patternFill patternType="solid">
        <fgColor rgb="FFF8F9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8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8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8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7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DC2626"/>
      </font>
    </dxf>
  </dxfs>
  <colors>
    <indexedColors>
      <rgbColor rgb="FF000000"/>
      <rgbColor rgb="FFFFFFFF"/>
      <rgbColor rgb="FFDC262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8F9FA"/>
      <rgbColor rgb="FFEAF1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B2545"/>
      <rgbColor rgb="FF339966"/>
      <rgbColor rgb="FF003300"/>
      <rgbColor rgb="FF333300"/>
      <rgbColor rgb="FF993300"/>
      <rgbColor rgb="FF993366"/>
      <rgbColor rgb="FF0033CC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B2:D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"/>
    <col collapsed="false" customWidth="true" hidden="false" outlineLevel="0" max="3" min="3" style="0" width="26"/>
    <col collapsed="false" customWidth="true" hidden="false" outlineLevel="0" max="4" min="4" style="0" width="70"/>
  </cols>
  <sheetData>
    <row r="2" customFormat="false" ht="24.45" hidden="false" customHeight="false" outlineLevel="0" collapsed="false">
      <c r="C2" s="1" t="s">
        <v>0</v>
      </c>
    </row>
    <row r="3" customFormat="false" ht="15" hidden="false" customHeight="false" outlineLevel="0" collapsed="false">
      <c r="C3" s="2" t="s">
        <v>1</v>
      </c>
    </row>
    <row r="5" customFormat="false" ht="25.5" hidden="false" customHeight="true" outlineLevel="0" collapsed="false">
      <c r="B5" s="3" t="s">
        <v>2</v>
      </c>
      <c r="C5" s="4" t="s">
        <v>3</v>
      </c>
      <c r="D5" s="5" t="s">
        <v>4</v>
      </c>
    </row>
    <row r="6" customFormat="false" ht="25.5" hidden="false" customHeight="true" outlineLevel="0" collapsed="false">
      <c r="B6" s="3" t="s">
        <v>5</v>
      </c>
      <c r="C6" s="4" t="s">
        <v>6</v>
      </c>
      <c r="D6" s="5" t="s">
        <v>7</v>
      </c>
    </row>
    <row r="7" customFormat="false" ht="25.5" hidden="false" customHeight="true" outlineLevel="0" collapsed="false">
      <c r="B7" s="3" t="s">
        <v>8</v>
      </c>
      <c r="C7" s="4" t="s">
        <v>9</v>
      </c>
      <c r="D7" s="5" t="s">
        <v>10</v>
      </c>
    </row>
    <row r="9" customFormat="false" ht="15" hidden="false" customHeight="false" outlineLevel="0" collapsed="false">
      <c r="C9" s="6" t="s">
        <v>11</v>
      </c>
      <c r="D9" s="7" t="s">
        <v>12</v>
      </c>
    </row>
    <row r="10" customFormat="false" ht="15" hidden="false" customHeight="false" outlineLevel="0" collapsed="false">
      <c r="C10" s="8" t="s">
        <v>13</v>
      </c>
      <c r="D10" s="7" t="s">
        <v>14</v>
      </c>
    </row>
    <row r="12" customFormat="false" ht="54" hidden="false" customHeight="true" outlineLevel="0" collapsed="false">
      <c r="C12" s="9" t="s">
        <v>15</v>
      </c>
      <c r="D12" s="10" t="s">
        <v>16</v>
      </c>
    </row>
    <row r="14" customFormat="false" ht="15" hidden="false" customHeight="false" outlineLevel="0" collapsed="false">
      <c r="C14" s="11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B2:D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4" min="3" style="0" width="14"/>
  </cols>
  <sheetData>
    <row r="2" customFormat="false" ht="30" hidden="false" customHeight="true" outlineLevel="0" collapsed="false">
      <c r="B2" s="12" t="s">
        <v>3</v>
      </c>
    </row>
    <row r="3" customFormat="false" ht="15" hidden="false" customHeight="false" outlineLevel="0" collapsed="false">
      <c r="B3" s="2" t="s">
        <v>18</v>
      </c>
    </row>
    <row r="5" customFormat="false" ht="15" hidden="false" customHeight="false" outlineLevel="0" collapsed="false">
      <c r="B5" s="13" t="s">
        <v>19</v>
      </c>
      <c r="D5" s="14" t="n">
        <v>2026</v>
      </c>
    </row>
    <row r="6" customFormat="false" ht="15" hidden="false" customHeight="false" outlineLevel="0" collapsed="false">
      <c r="B6" s="13" t="s">
        <v>20</v>
      </c>
      <c r="D6" s="15" t="s">
        <v>21</v>
      </c>
    </row>
    <row r="9" customFormat="false" ht="15" hidden="false" customHeight="false" outlineLevel="0" collapsed="false">
      <c r="B9" s="16" t="s">
        <v>22</v>
      </c>
      <c r="C9" s="16" t="s">
        <v>23</v>
      </c>
    </row>
    <row r="10" customFormat="false" ht="15" hidden="false" customHeight="false" outlineLevel="0" collapsed="false">
      <c r="B10" s="6" t="s">
        <v>24</v>
      </c>
      <c r="C10" s="17" t="n">
        <v>0.155</v>
      </c>
    </row>
    <row r="11" customFormat="false" ht="15" hidden="false" customHeight="false" outlineLevel="0" collapsed="false">
      <c r="B11" s="6" t="s">
        <v>25</v>
      </c>
      <c r="C11" s="17" t="n">
        <v>0.12</v>
      </c>
    </row>
    <row r="12" customFormat="false" ht="15" hidden="false" customHeight="false" outlineLevel="0" collapsed="false">
      <c r="B12" s="6" t="s">
        <v>26</v>
      </c>
      <c r="C12" s="17" t="n">
        <v>0.15</v>
      </c>
    </row>
    <row r="13" customFormat="false" ht="15" hidden="false" customHeight="false" outlineLevel="0" collapsed="false">
      <c r="B13" s="6" t="s">
        <v>27</v>
      </c>
      <c r="C13" s="17" t="n">
        <v>0.03</v>
      </c>
    </row>
    <row r="14" customFormat="false" ht="15" hidden="false" customHeight="false" outlineLevel="0" collapsed="false">
      <c r="B14" s="6" t="s">
        <v>28</v>
      </c>
      <c r="C14" s="17" t="n">
        <v>0</v>
      </c>
    </row>
    <row r="17" customFormat="false" ht="15" hidden="false" customHeight="false" outlineLevel="0" collapsed="false">
      <c r="B17" s="16" t="s">
        <v>29</v>
      </c>
      <c r="C17" s="16" t="s">
        <v>30</v>
      </c>
    </row>
    <row r="18" customFormat="false" ht="15" hidden="false" customHeight="false" outlineLevel="0" collapsed="false">
      <c r="B18" s="7" t="s">
        <v>31</v>
      </c>
      <c r="C18" s="18" t="s">
        <v>32</v>
      </c>
    </row>
    <row r="19" customFormat="false" ht="15" hidden="false" customHeight="false" outlineLevel="0" collapsed="false">
      <c r="B19" s="7" t="s">
        <v>33</v>
      </c>
      <c r="C19" s="19" t="n">
        <v>120</v>
      </c>
    </row>
    <row r="20" customFormat="false" ht="15" hidden="false" customHeight="false" outlineLevel="0" collapsed="false">
      <c r="B20" s="7" t="s">
        <v>34</v>
      </c>
      <c r="C20" s="19" t="n">
        <v>85</v>
      </c>
    </row>
    <row r="21" customFormat="false" ht="15" hidden="false" customHeight="false" outlineLevel="0" collapsed="false">
      <c r="B21" s="7" t="s">
        <v>35</v>
      </c>
      <c r="C21" s="19" t="n">
        <v>15</v>
      </c>
    </row>
    <row r="22" customFormat="false" ht="15" hidden="false" customHeight="false" outlineLevel="0" collapsed="false">
      <c r="B22" s="7" t="s">
        <v>36</v>
      </c>
      <c r="C22" s="19" t="n">
        <v>2055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2:AF1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5" min="4" style="0" width="13"/>
    <col collapsed="false" customWidth="true" hidden="false" outlineLevel="0" max="6" min="6" style="0" width="8"/>
    <col collapsed="false" customWidth="true" hidden="false" outlineLevel="0" max="7" min="7" style="0" width="12"/>
    <col collapsed="false" customWidth="true" hidden="false" outlineLevel="0" max="8" min="8" style="0" width="13"/>
    <col collapsed="false" customWidth="true" hidden="false" outlineLevel="0" max="9" min="9" style="0" width="11"/>
    <col collapsed="false" customWidth="true" hidden="false" outlineLevel="0" max="10" min="10" style="0" width="12"/>
    <col collapsed="false" customWidth="true" hidden="false" outlineLevel="0" max="11" min="11" style="0" width="9"/>
    <col collapsed="false" customWidth="true" hidden="false" outlineLevel="0" max="15" min="12" style="0" width="12"/>
    <col collapsed="false" customWidth="true" hidden="true" outlineLevel="0" max="32" min="17" style="0" width="13"/>
  </cols>
  <sheetData>
    <row r="2" customFormat="false" ht="30" hidden="false" customHeight="true" outlineLevel="0" collapsed="false">
      <c r="A2" s="12" t="s">
        <v>6</v>
      </c>
      <c r="B2" s="12"/>
    </row>
    <row r="3" customFormat="false" ht="15" hidden="false" customHeight="false" outlineLevel="0" collapsed="false">
      <c r="A3" s="2" t="s">
        <v>37</v>
      </c>
      <c r="B3" s="2"/>
    </row>
    <row r="4" customFormat="false" ht="42" hidden="false" customHeight="true" outlineLevel="0" collapsed="false">
      <c r="A4" s="16" t="s">
        <v>22</v>
      </c>
      <c r="B4" s="16" t="s">
        <v>38</v>
      </c>
      <c r="C4" s="16" t="s">
        <v>39</v>
      </c>
      <c r="D4" s="16" t="s">
        <v>40</v>
      </c>
      <c r="E4" s="16" t="s">
        <v>41</v>
      </c>
      <c r="F4" s="16" t="s">
        <v>42</v>
      </c>
      <c r="G4" s="16" t="s">
        <v>43</v>
      </c>
      <c r="H4" s="16" t="s">
        <v>44</v>
      </c>
      <c r="I4" s="16" t="s">
        <v>45</v>
      </c>
      <c r="J4" s="16" t="s">
        <v>46</v>
      </c>
      <c r="K4" s="16" t="s">
        <v>23</v>
      </c>
      <c r="L4" s="16" t="s">
        <v>47</v>
      </c>
      <c r="M4" s="16" t="s">
        <v>48</v>
      </c>
      <c r="N4" s="16" t="s">
        <v>49</v>
      </c>
      <c r="O4" s="16" t="s">
        <v>50</v>
      </c>
    </row>
    <row r="5" customFormat="false" ht="15" hidden="false" customHeight="false" outlineLevel="0" collapsed="false">
      <c r="A5" s="20" t="s">
        <v>25</v>
      </c>
      <c r="B5" s="20" t="s">
        <v>51</v>
      </c>
      <c r="C5" s="21" t="s">
        <v>52</v>
      </c>
      <c r="D5" s="22" t="n">
        <v>46028</v>
      </c>
      <c r="E5" s="22" t="n">
        <v>46031</v>
      </c>
      <c r="F5" s="23" t="n">
        <f aca="false">IF(OR(D5="",E5=""),"",E5-D5)</f>
        <v>3</v>
      </c>
      <c r="G5" s="24" t="n">
        <v>165</v>
      </c>
      <c r="H5" s="24"/>
      <c r="I5" s="24" t="n">
        <v>25</v>
      </c>
      <c r="J5" s="25" t="n">
        <f aca="false">IF(OR(F5="",B5&lt;&gt;"Confirmed"),"",F5*G5+IF(H5="",Setup!$C$19,H5)+I5)</f>
        <v>640</v>
      </c>
      <c r="K5" s="26" t="n">
        <f aca="false">IFERROR(INDEX(Setup!$C$10:$C$14,MATCH(A5,Setup!$B$10:$B$14,0)),0)</f>
        <v>0.12</v>
      </c>
      <c r="L5" s="25" t="n">
        <f aca="false">IF(J5="","",J5*K5)</f>
        <v>76.8</v>
      </c>
      <c r="M5" s="27" t="n">
        <f aca="false">IF(J5="","",J5-L5)</f>
        <v>563.2</v>
      </c>
      <c r="N5" s="25" t="n">
        <f aca="false">IF(J5="","",Setup!$C$20+Setup!$C$21)</f>
        <v>100</v>
      </c>
      <c r="O5" s="27" t="n">
        <f aca="false">IF(J5="","",M5-N5)</f>
        <v>463.2</v>
      </c>
      <c r="Q5" s="28" t="n">
        <f aca="false">IF(OR(F5="",B5&lt;&gt;"Confirmed"),0,MAX(0,MIN(E5,DATE(Setup!$D$5,2,1))-MAX(D5,DATE(Setup!$D$5,1,1))))</f>
        <v>3</v>
      </c>
      <c r="R5" s="28" t="n">
        <f aca="false">IF(OR(F5="",B5&lt;&gt;"Confirmed"),0,MAX(0,MIN(E5,DATE(Setup!$D$5,3,1))-MAX(D5,DATE(Setup!$D$5,2,1))))</f>
        <v>0</v>
      </c>
      <c r="S5" s="28" t="n">
        <f aca="false">IF(OR(F5="",B5&lt;&gt;"Confirmed"),0,MAX(0,MIN(E5,DATE(Setup!$D$5,4,1))-MAX(D5,DATE(Setup!$D$5,3,1))))</f>
        <v>0</v>
      </c>
      <c r="T5" s="28" t="n">
        <f aca="false">IF(OR(F5="",B5&lt;&gt;"Confirmed"),0,MAX(0,MIN(E5,DATE(Setup!$D$5,5,1))-MAX(D5,DATE(Setup!$D$5,4,1))))</f>
        <v>0</v>
      </c>
      <c r="U5" s="28" t="n">
        <f aca="false">IF(OR(F5="",B5&lt;&gt;"Confirmed"),0,MAX(0,MIN(E5,DATE(Setup!$D$5,6,1))-MAX(D5,DATE(Setup!$D$5,5,1))))</f>
        <v>0</v>
      </c>
      <c r="V5" s="28" t="n">
        <f aca="false">IF(OR(F5="",B5&lt;&gt;"Confirmed"),0,MAX(0,MIN(E5,DATE(Setup!$D$5,7,1))-MAX(D5,DATE(Setup!$D$5,6,1))))</f>
        <v>0</v>
      </c>
      <c r="W5" s="28" t="n">
        <f aca="false">IF(OR(F5="",B5&lt;&gt;"Confirmed"),0,MAX(0,MIN(E5,DATE(Setup!$D$5,8,1))-MAX(D5,DATE(Setup!$D$5,7,1))))</f>
        <v>0</v>
      </c>
      <c r="X5" s="28" t="n">
        <f aca="false">IF(OR(F5="",B5&lt;&gt;"Confirmed"),0,MAX(0,MIN(E5,DATE(Setup!$D$5,9,1))-MAX(D5,DATE(Setup!$D$5,8,1))))</f>
        <v>0</v>
      </c>
      <c r="Y5" s="28" t="n">
        <f aca="false">IF(OR(F5="",B5&lt;&gt;"Confirmed"),0,MAX(0,MIN(E5,DATE(Setup!$D$5,10,1))-MAX(D5,DATE(Setup!$D$5,9,1))))</f>
        <v>0</v>
      </c>
      <c r="Z5" s="28" t="n">
        <f aca="false">IF(OR(F5="",B5&lt;&gt;"Confirmed"),0,MAX(0,MIN(E5,DATE(Setup!$D$5,11,1))-MAX(D5,DATE(Setup!$D$5,10,1))))</f>
        <v>0</v>
      </c>
      <c r="AA5" s="28" t="n">
        <f aca="false">IF(OR(F5="",B5&lt;&gt;"Confirmed"),0,MAX(0,MIN(E5,DATE(Setup!$D$5,12,1))-MAX(D5,DATE(Setup!$D$5,11,1))))</f>
        <v>0</v>
      </c>
      <c r="AB5" s="28" t="n">
        <f aca="false">IF(OR(F5="",B5&lt;&gt;"Confirmed"),0,MAX(0,MIN(E5,DATE(Setup!$D$5,13,1))-MAX(D5,DATE(Setup!$D$5,12,1))))</f>
        <v>0</v>
      </c>
      <c r="AD5" s="28" t="n">
        <f aca="false">IFERROR(IF(J5="",0,J5/F5),0)</f>
        <v>213.333333333333</v>
      </c>
      <c r="AE5" s="28" t="n">
        <f aca="false">IFERROR(IF(J5="",0,L5/F5),0)</f>
        <v>25.6</v>
      </c>
      <c r="AF5" s="28" t="n">
        <f aca="false">IFERROR(IF(J5="",0,N5/F5),0)</f>
        <v>33.3333333333333</v>
      </c>
    </row>
    <row r="6" customFormat="false" ht="15" hidden="false" customHeight="false" outlineLevel="0" collapsed="false">
      <c r="A6" s="20" t="s">
        <v>24</v>
      </c>
      <c r="B6" s="20" t="s">
        <v>51</v>
      </c>
      <c r="C6" s="21" t="s">
        <v>53</v>
      </c>
      <c r="D6" s="22" t="n">
        <v>46034</v>
      </c>
      <c r="E6" s="22" t="n">
        <v>46041</v>
      </c>
      <c r="F6" s="23" t="n">
        <f aca="false">IF(OR(D6="",E6=""),"",E6-D6)</f>
        <v>7</v>
      </c>
      <c r="G6" s="24" t="n">
        <v>170</v>
      </c>
      <c r="H6" s="24"/>
      <c r="I6" s="24"/>
      <c r="J6" s="25" t="n">
        <f aca="false">IF(OR(F6="",B6&lt;&gt;"Confirmed"),"",F6*G6+IF(H6="",Setup!$C$19,H6)+I6)</f>
        <v>1310</v>
      </c>
      <c r="K6" s="26" t="n">
        <f aca="false">IFERROR(INDEX(Setup!$C$10:$C$14,MATCH(A6,Setup!$B$10:$B$14,0)),0)</f>
        <v>0.155</v>
      </c>
      <c r="L6" s="25" t="n">
        <f aca="false">IF(J6="","",J6*K6)</f>
        <v>203.05</v>
      </c>
      <c r="M6" s="27" t="n">
        <f aca="false">IF(J6="","",J6-L6)</f>
        <v>1106.95</v>
      </c>
      <c r="N6" s="25" t="n">
        <f aca="false">IF(J6="","",Setup!$C$20+Setup!$C$21)</f>
        <v>100</v>
      </c>
      <c r="O6" s="27" t="n">
        <f aca="false">IF(J6="","",M6-N6)</f>
        <v>1006.95</v>
      </c>
      <c r="Q6" s="28" t="n">
        <f aca="false">IF(OR(F6="",B6&lt;&gt;"Confirmed"),0,MAX(0,MIN(E6,DATE(Setup!$D$5,2,1))-MAX(D6,DATE(Setup!$D$5,1,1))))</f>
        <v>7</v>
      </c>
      <c r="R6" s="28" t="n">
        <f aca="false">IF(OR(F6="",B6&lt;&gt;"Confirmed"),0,MAX(0,MIN(E6,DATE(Setup!$D$5,3,1))-MAX(D6,DATE(Setup!$D$5,2,1))))</f>
        <v>0</v>
      </c>
      <c r="S6" s="28" t="n">
        <f aca="false">IF(OR(F6="",B6&lt;&gt;"Confirmed"),0,MAX(0,MIN(E6,DATE(Setup!$D$5,4,1))-MAX(D6,DATE(Setup!$D$5,3,1))))</f>
        <v>0</v>
      </c>
      <c r="T6" s="28" t="n">
        <f aca="false">IF(OR(F6="",B6&lt;&gt;"Confirmed"),0,MAX(0,MIN(E6,DATE(Setup!$D$5,5,1))-MAX(D6,DATE(Setup!$D$5,4,1))))</f>
        <v>0</v>
      </c>
      <c r="U6" s="28" t="n">
        <f aca="false">IF(OR(F6="",B6&lt;&gt;"Confirmed"),0,MAX(0,MIN(E6,DATE(Setup!$D$5,6,1))-MAX(D6,DATE(Setup!$D$5,5,1))))</f>
        <v>0</v>
      </c>
      <c r="V6" s="28" t="n">
        <f aca="false">IF(OR(F6="",B6&lt;&gt;"Confirmed"),0,MAX(0,MIN(E6,DATE(Setup!$D$5,7,1))-MAX(D6,DATE(Setup!$D$5,6,1))))</f>
        <v>0</v>
      </c>
      <c r="W6" s="28" t="n">
        <f aca="false">IF(OR(F6="",B6&lt;&gt;"Confirmed"),0,MAX(0,MIN(E6,DATE(Setup!$D$5,8,1))-MAX(D6,DATE(Setup!$D$5,7,1))))</f>
        <v>0</v>
      </c>
      <c r="X6" s="28" t="n">
        <f aca="false">IF(OR(F6="",B6&lt;&gt;"Confirmed"),0,MAX(0,MIN(E6,DATE(Setup!$D$5,9,1))-MAX(D6,DATE(Setup!$D$5,8,1))))</f>
        <v>0</v>
      </c>
      <c r="Y6" s="28" t="n">
        <f aca="false">IF(OR(F6="",B6&lt;&gt;"Confirmed"),0,MAX(0,MIN(E6,DATE(Setup!$D$5,10,1))-MAX(D6,DATE(Setup!$D$5,9,1))))</f>
        <v>0</v>
      </c>
      <c r="Z6" s="28" t="n">
        <f aca="false">IF(OR(F6="",B6&lt;&gt;"Confirmed"),0,MAX(0,MIN(E6,DATE(Setup!$D$5,11,1))-MAX(D6,DATE(Setup!$D$5,10,1))))</f>
        <v>0</v>
      </c>
      <c r="AA6" s="28" t="n">
        <f aca="false">IF(OR(F6="",B6&lt;&gt;"Confirmed"),0,MAX(0,MIN(E6,DATE(Setup!$D$5,12,1))-MAX(D6,DATE(Setup!$D$5,11,1))))</f>
        <v>0</v>
      </c>
      <c r="AB6" s="28" t="n">
        <f aca="false">IF(OR(F6="",B6&lt;&gt;"Confirmed"),0,MAX(0,MIN(E6,DATE(Setup!$D$5,13,1))-MAX(D6,DATE(Setup!$D$5,12,1))))</f>
        <v>0</v>
      </c>
      <c r="AD6" s="28" t="n">
        <f aca="false">IFERROR(IF(J6="",0,J6/F6),0)</f>
        <v>187.142857142857</v>
      </c>
      <c r="AE6" s="28" t="n">
        <f aca="false">IFERROR(IF(J6="",0,L6/F6),0)</f>
        <v>29.0071428571429</v>
      </c>
      <c r="AF6" s="28" t="n">
        <f aca="false">IFERROR(IF(J6="",0,N6/F6),0)</f>
        <v>14.2857142857143</v>
      </c>
    </row>
    <row r="7" customFormat="false" ht="15" hidden="false" customHeight="false" outlineLevel="0" collapsed="false">
      <c r="A7" s="20" t="s">
        <v>24</v>
      </c>
      <c r="B7" s="20" t="s">
        <v>51</v>
      </c>
      <c r="C7" s="21" t="s">
        <v>54</v>
      </c>
      <c r="D7" s="22" t="n">
        <v>46045</v>
      </c>
      <c r="E7" s="22" t="n">
        <v>46047</v>
      </c>
      <c r="F7" s="23" t="n">
        <f aca="false">IF(OR(D7="",E7=""),"",E7-D7)</f>
        <v>2</v>
      </c>
      <c r="G7" s="24" t="n">
        <v>150</v>
      </c>
      <c r="H7" s="24"/>
      <c r="I7" s="24"/>
      <c r="J7" s="25" t="n">
        <f aca="false">IF(OR(F7="",B7&lt;&gt;"Confirmed"),"",F7*G7+IF(H7="",Setup!$C$19,H7)+I7)</f>
        <v>420</v>
      </c>
      <c r="K7" s="26" t="n">
        <f aca="false">IFERROR(INDEX(Setup!$C$10:$C$14,MATCH(A7,Setup!$B$10:$B$14,0)),0)</f>
        <v>0.155</v>
      </c>
      <c r="L7" s="25" t="n">
        <f aca="false">IF(J7="","",J7*K7)</f>
        <v>65.1</v>
      </c>
      <c r="M7" s="27" t="n">
        <f aca="false">IF(J7="","",J7-L7)</f>
        <v>354.9</v>
      </c>
      <c r="N7" s="25" t="n">
        <f aca="false">IF(J7="","",Setup!$C$20+Setup!$C$21)</f>
        <v>100</v>
      </c>
      <c r="O7" s="27" t="n">
        <f aca="false">IF(J7="","",M7-N7)</f>
        <v>254.9</v>
      </c>
      <c r="Q7" s="28" t="n">
        <f aca="false">IF(OR(F7="",B7&lt;&gt;"Confirmed"),0,MAX(0,MIN(E7,DATE(Setup!$D$5,2,1))-MAX(D7,DATE(Setup!$D$5,1,1))))</f>
        <v>2</v>
      </c>
      <c r="R7" s="28" t="n">
        <f aca="false">IF(OR(F7="",B7&lt;&gt;"Confirmed"),0,MAX(0,MIN(E7,DATE(Setup!$D$5,3,1))-MAX(D7,DATE(Setup!$D$5,2,1))))</f>
        <v>0</v>
      </c>
      <c r="S7" s="28" t="n">
        <f aca="false">IF(OR(F7="",B7&lt;&gt;"Confirmed"),0,MAX(0,MIN(E7,DATE(Setup!$D$5,4,1))-MAX(D7,DATE(Setup!$D$5,3,1))))</f>
        <v>0</v>
      </c>
      <c r="T7" s="28" t="n">
        <f aca="false">IF(OR(F7="",B7&lt;&gt;"Confirmed"),0,MAX(0,MIN(E7,DATE(Setup!$D$5,5,1))-MAX(D7,DATE(Setup!$D$5,4,1))))</f>
        <v>0</v>
      </c>
      <c r="U7" s="28" t="n">
        <f aca="false">IF(OR(F7="",B7&lt;&gt;"Confirmed"),0,MAX(0,MIN(E7,DATE(Setup!$D$5,6,1))-MAX(D7,DATE(Setup!$D$5,5,1))))</f>
        <v>0</v>
      </c>
      <c r="V7" s="28" t="n">
        <f aca="false">IF(OR(F7="",B7&lt;&gt;"Confirmed"),0,MAX(0,MIN(E7,DATE(Setup!$D$5,7,1))-MAX(D7,DATE(Setup!$D$5,6,1))))</f>
        <v>0</v>
      </c>
      <c r="W7" s="28" t="n">
        <f aca="false">IF(OR(F7="",B7&lt;&gt;"Confirmed"),0,MAX(0,MIN(E7,DATE(Setup!$D$5,8,1))-MAX(D7,DATE(Setup!$D$5,7,1))))</f>
        <v>0</v>
      </c>
      <c r="X7" s="28" t="n">
        <f aca="false">IF(OR(F7="",B7&lt;&gt;"Confirmed"),0,MAX(0,MIN(E7,DATE(Setup!$D$5,9,1))-MAX(D7,DATE(Setup!$D$5,8,1))))</f>
        <v>0</v>
      </c>
      <c r="Y7" s="28" t="n">
        <f aca="false">IF(OR(F7="",B7&lt;&gt;"Confirmed"),0,MAX(0,MIN(E7,DATE(Setup!$D$5,10,1))-MAX(D7,DATE(Setup!$D$5,9,1))))</f>
        <v>0</v>
      </c>
      <c r="Z7" s="28" t="n">
        <f aca="false">IF(OR(F7="",B7&lt;&gt;"Confirmed"),0,MAX(0,MIN(E7,DATE(Setup!$D$5,11,1))-MAX(D7,DATE(Setup!$D$5,10,1))))</f>
        <v>0</v>
      </c>
      <c r="AA7" s="28" t="n">
        <f aca="false">IF(OR(F7="",B7&lt;&gt;"Confirmed"),0,MAX(0,MIN(E7,DATE(Setup!$D$5,12,1))-MAX(D7,DATE(Setup!$D$5,11,1))))</f>
        <v>0</v>
      </c>
      <c r="AB7" s="28" t="n">
        <f aca="false">IF(OR(F7="",B7&lt;&gt;"Confirmed"),0,MAX(0,MIN(E7,DATE(Setup!$D$5,13,1))-MAX(D7,DATE(Setup!$D$5,12,1))))</f>
        <v>0</v>
      </c>
      <c r="AD7" s="28" t="n">
        <f aca="false">IFERROR(IF(J7="",0,J7/F7),0)</f>
        <v>210</v>
      </c>
      <c r="AE7" s="28" t="n">
        <f aca="false">IFERROR(IF(J7="",0,L7/F7),0)</f>
        <v>32.55</v>
      </c>
      <c r="AF7" s="28" t="n">
        <f aca="false">IFERROR(IF(J7="",0,N7/F7),0)</f>
        <v>50</v>
      </c>
    </row>
    <row r="8" customFormat="false" ht="15" hidden="false" customHeight="false" outlineLevel="0" collapsed="false">
      <c r="A8" s="20" t="s">
        <v>24</v>
      </c>
      <c r="B8" s="20" t="s">
        <v>51</v>
      </c>
      <c r="C8" s="21" t="s">
        <v>55</v>
      </c>
      <c r="D8" s="22" t="n">
        <v>46048</v>
      </c>
      <c r="E8" s="22" t="n">
        <v>46055</v>
      </c>
      <c r="F8" s="23" t="n">
        <f aca="false">IF(OR(D8="",E8=""),"",E8-D8)</f>
        <v>7</v>
      </c>
      <c r="G8" s="24" t="n">
        <v>165</v>
      </c>
      <c r="H8" s="24"/>
      <c r="I8" s="24"/>
      <c r="J8" s="25" t="n">
        <f aca="false">IF(OR(F8="",B8&lt;&gt;"Confirmed"),"",F8*G8+IF(H8="",Setup!$C$19,H8)+I8)</f>
        <v>1275</v>
      </c>
      <c r="K8" s="26" t="n">
        <f aca="false">IFERROR(INDEX(Setup!$C$10:$C$14,MATCH(A8,Setup!$B$10:$B$14,0)),0)</f>
        <v>0.155</v>
      </c>
      <c r="L8" s="25" t="n">
        <f aca="false">IF(J8="","",J8*K8)</f>
        <v>197.625</v>
      </c>
      <c r="M8" s="27" t="n">
        <f aca="false">IF(J8="","",J8-L8)</f>
        <v>1077.375</v>
      </c>
      <c r="N8" s="25" t="n">
        <f aca="false">IF(J8="","",Setup!$C$20+Setup!$C$21)</f>
        <v>100</v>
      </c>
      <c r="O8" s="27" t="n">
        <f aca="false">IF(J8="","",M8-N8)</f>
        <v>977.375</v>
      </c>
      <c r="Q8" s="28" t="n">
        <f aca="false">IF(OR(F8="",B8&lt;&gt;"Confirmed"),0,MAX(0,MIN(E8,DATE(Setup!$D$5,2,1))-MAX(D8,DATE(Setup!$D$5,1,1))))</f>
        <v>6</v>
      </c>
      <c r="R8" s="28" t="n">
        <f aca="false">IF(OR(F8="",B8&lt;&gt;"Confirmed"),0,MAX(0,MIN(E8,DATE(Setup!$D$5,3,1))-MAX(D8,DATE(Setup!$D$5,2,1))))</f>
        <v>1</v>
      </c>
      <c r="S8" s="28" t="n">
        <f aca="false">IF(OR(F8="",B8&lt;&gt;"Confirmed"),0,MAX(0,MIN(E8,DATE(Setup!$D$5,4,1))-MAX(D8,DATE(Setup!$D$5,3,1))))</f>
        <v>0</v>
      </c>
      <c r="T8" s="28" t="n">
        <f aca="false">IF(OR(F8="",B8&lt;&gt;"Confirmed"),0,MAX(0,MIN(E8,DATE(Setup!$D$5,5,1))-MAX(D8,DATE(Setup!$D$5,4,1))))</f>
        <v>0</v>
      </c>
      <c r="U8" s="28" t="n">
        <f aca="false">IF(OR(F8="",B8&lt;&gt;"Confirmed"),0,MAX(0,MIN(E8,DATE(Setup!$D$5,6,1))-MAX(D8,DATE(Setup!$D$5,5,1))))</f>
        <v>0</v>
      </c>
      <c r="V8" s="28" t="n">
        <f aca="false">IF(OR(F8="",B8&lt;&gt;"Confirmed"),0,MAX(0,MIN(E8,DATE(Setup!$D$5,7,1))-MAX(D8,DATE(Setup!$D$5,6,1))))</f>
        <v>0</v>
      </c>
      <c r="W8" s="28" t="n">
        <f aca="false">IF(OR(F8="",B8&lt;&gt;"Confirmed"),0,MAX(0,MIN(E8,DATE(Setup!$D$5,8,1))-MAX(D8,DATE(Setup!$D$5,7,1))))</f>
        <v>0</v>
      </c>
      <c r="X8" s="28" t="n">
        <f aca="false">IF(OR(F8="",B8&lt;&gt;"Confirmed"),0,MAX(0,MIN(E8,DATE(Setup!$D$5,9,1))-MAX(D8,DATE(Setup!$D$5,8,1))))</f>
        <v>0</v>
      </c>
      <c r="Y8" s="28" t="n">
        <f aca="false">IF(OR(F8="",B8&lt;&gt;"Confirmed"),0,MAX(0,MIN(E8,DATE(Setup!$D$5,10,1))-MAX(D8,DATE(Setup!$D$5,9,1))))</f>
        <v>0</v>
      </c>
      <c r="Z8" s="28" t="n">
        <f aca="false">IF(OR(F8="",B8&lt;&gt;"Confirmed"),0,MAX(0,MIN(E8,DATE(Setup!$D$5,11,1))-MAX(D8,DATE(Setup!$D$5,10,1))))</f>
        <v>0</v>
      </c>
      <c r="AA8" s="28" t="n">
        <f aca="false">IF(OR(F8="",B8&lt;&gt;"Confirmed"),0,MAX(0,MIN(E8,DATE(Setup!$D$5,12,1))-MAX(D8,DATE(Setup!$D$5,11,1))))</f>
        <v>0</v>
      </c>
      <c r="AB8" s="28" t="n">
        <f aca="false">IF(OR(F8="",B8&lt;&gt;"Confirmed"),0,MAX(0,MIN(E8,DATE(Setup!$D$5,13,1))-MAX(D8,DATE(Setup!$D$5,12,1))))</f>
        <v>0</v>
      </c>
      <c r="AD8" s="28" t="n">
        <f aca="false">IFERROR(IF(J8="",0,J8/F8),0)</f>
        <v>182.142857142857</v>
      </c>
      <c r="AE8" s="28" t="n">
        <f aca="false">IFERROR(IF(J8="",0,L8/F8),0)</f>
        <v>28.2321428571429</v>
      </c>
      <c r="AF8" s="28" t="n">
        <f aca="false">IFERROR(IF(J8="",0,N8/F8),0)</f>
        <v>14.2857142857143</v>
      </c>
    </row>
    <row r="9" customFormat="false" ht="15" hidden="false" customHeight="false" outlineLevel="0" collapsed="false">
      <c r="A9" s="20" t="s">
        <v>25</v>
      </c>
      <c r="B9" s="20" t="s">
        <v>51</v>
      </c>
      <c r="C9" s="21" t="s">
        <v>56</v>
      </c>
      <c r="D9" s="22" t="n">
        <v>46056</v>
      </c>
      <c r="E9" s="22" t="n">
        <v>46059</v>
      </c>
      <c r="F9" s="23" t="n">
        <f aca="false">IF(OR(D9="",E9=""),"",E9-D9)</f>
        <v>3</v>
      </c>
      <c r="G9" s="24" t="n">
        <v>140</v>
      </c>
      <c r="H9" s="24"/>
      <c r="I9" s="24" t="n">
        <v>25</v>
      </c>
      <c r="J9" s="25" t="n">
        <f aca="false">IF(OR(F9="",B9&lt;&gt;"Confirmed"),"",F9*G9+IF(H9="",Setup!$C$19,H9)+I9)</f>
        <v>565</v>
      </c>
      <c r="K9" s="26" t="n">
        <f aca="false">IFERROR(INDEX(Setup!$C$10:$C$14,MATCH(A9,Setup!$B$10:$B$14,0)),0)</f>
        <v>0.12</v>
      </c>
      <c r="L9" s="25" t="n">
        <f aca="false">IF(J9="","",J9*K9)</f>
        <v>67.8</v>
      </c>
      <c r="M9" s="27" t="n">
        <f aca="false">IF(J9="","",J9-L9)</f>
        <v>497.2</v>
      </c>
      <c r="N9" s="25" t="n">
        <f aca="false">IF(J9="","",Setup!$C$20+Setup!$C$21)</f>
        <v>100</v>
      </c>
      <c r="O9" s="27" t="n">
        <f aca="false">IF(J9="","",M9-N9)</f>
        <v>397.2</v>
      </c>
      <c r="Q9" s="28" t="n">
        <f aca="false">IF(OR(F9="",B9&lt;&gt;"Confirmed"),0,MAX(0,MIN(E9,DATE(Setup!$D$5,2,1))-MAX(D9,DATE(Setup!$D$5,1,1))))</f>
        <v>0</v>
      </c>
      <c r="R9" s="28" t="n">
        <f aca="false">IF(OR(F9="",B9&lt;&gt;"Confirmed"),0,MAX(0,MIN(E9,DATE(Setup!$D$5,3,1))-MAX(D9,DATE(Setup!$D$5,2,1))))</f>
        <v>3</v>
      </c>
      <c r="S9" s="28" t="n">
        <f aca="false">IF(OR(F9="",B9&lt;&gt;"Confirmed"),0,MAX(0,MIN(E9,DATE(Setup!$D$5,4,1))-MAX(D9,DATE(Setup!$D$5,3,1))))</f>
        <v>0</v>
      </c>
      <c r="T9" s="28" t="n">
        <f aca="false">IF(OR(F9="",B9&lt;&gt;"Confirmed"),0,MAX(0,MIN(E9,DATE(Setup!$D$5,5,1))-MAX(D9,DATE(Setup!$D$5,4,1))))</f>
        <v>0</v>
      </c>
      <c r="U9" s="28" t="n">
        <f aca="false">IF(OR(F9="",B9&lt;&gt;"Confirmed"),0,MAX(0,MIN(E9,DATE(Setup!$D$5,6,1))-MAX(D9,DATE(Setup!$D$5,5,1))))</f>
        <v>0</v>
      </c>
      <c r="V9" s="28" t="n">
        <f aca="false">IF(OR(F9="",B9&lt;&gt;"Confirmed"),0,MAX(0,MIN(E9,DATE(Setup!$D$5,7,1))-MAX(D9,DATE(Setup!$D$5,6,1))))</f>
        <v>0</v>
      </c>
      <c r="W9" s="28" t="n">
        <f aca="false">IF(OR(F9="",B9&lt;&gt;"Confirmed"),0,MAX(0,MIN(E9,DATE(Setup!$D$5,8,1))-MAX(D9,DATE(Setup!$D$5,7,1))))</f>
        <v>0</v>
      </c>
      <c r="X9" s="28" t="n">
        <f aca="false">IF(OR(F9="",B9&lt;&gt;"Confirmed"),0,MAX(0,MIN(E9,DATE(Setup!$D$5,9,1))-MAX(D9,DATE(Setup!$D$5,8,1))))</f>
        <v>0</v>
      </c>
      <c r="Y9" s="28" t="n">
        <f aca="false">IF(OR(F9="",B9&lt;&gt;"Confirmed"),0,MAX(0,MIN(E9,DATE(Setup!$D$5,10,1))-MAX(D9,DATE(Setup!$D$5,9,1))))</f>
        <v>0</v>
      </c>
      <c r="Z9" s="28" t="n">
        <f aca="false">IF(OR(F9="",B9&lt;&gt;"Confirmed"),0,MAX(0,MIN(E9,DATE(Setup!$D$5,11,1))-MAX(D9,DATE(Setup!$D$5,10,1))))</f>
        <v>0</v>
      </c>
      <c r="AA9" s="28" t="n">
        <f aca="false">IF(OR(F9="",B9&lt;&gt;"Confirmed"),0,MAX(0,MIN(E9,DATE(Setup!$D$5,12,1))-MAX(D9,DATE(Setup!$D$5,11,1))))</f>
        <v>0</v>
      </c>
      <c r="AB9" s="28" t="n">
        <f aca="false">IF(OR(F9="",B9&lt;&gt;"Confirmed"),0,MAX(0,MIN(E9,DATE(Setup!$D$5,13,1))-MAX(D9,DATE(Setup!$D$5,12,1))))</f>
        <v>0</v>
      </c>
      <c r="AD9" s="28" t="n">
        <f aca="false">IFERROR(IF(J9="",0,J9/F9),0)</f>
        <v>188.333333333333</v>
      </c>
      <c r="AE9" s="28" t="n">
        <f aca="false">IFERROR(IF(J9="",0,L9/F9),0)</f>
        <v>22.6</v>
      </c>
      <c r="AF9" s="28" t="n">
        <f aca="false">IFERROR(IF(J9="",0,N9/F9),0)</f>
        <v>33.3333333333333</v>
      </c>
    </row>
    <row r="10" customFormat="false" ht="15" hidden="false" customHeight="false" outlineLevel="0" collapsed="false">
      <c r="A10" s="20" t="s">
        <v>27</v>
      </c>
      <c r="B10" s="20" t="s">
        <v>51</v>
      </c>
      <c r="C10" s="21" t="s">
        <v>52</v>
      </c>
      <c r="D10" s="22" t="n">
        <v>46059</v>
      </c>
      <c r="E10" s="22" t="n">
        <v>46066</v>
      </c>
      <c r="F10" s="23" t="n">
        <f aca="false">IF(OR(D10="",E10=""),"",E10-D10)</f>
        <v>7</v>
      </c>
      <c r="G10" s="24" t="n">
        <v>150</v>
      </c>
      <c r="H10" s="24"/>
      <c r="I10" s="24"/>
      <c r="J10" s="25" t="n">
        <f aca="false">IF(OR(F10="",B10&lt;&gt;"Confirmed"),"",F10*G10+IF(H10="",Setup!$C$19,H10)+I10)</f>
        <v>1170</v>
      </c>
      <c r="K10" s="26" t="n">
        <f aca="false">IFERROR(INDEX(Setup!$C$10:$C$14,MATCH(A10,Setup!$B$10:$B$14,0)),0)</f>
        <v>0.03</v>
      </c>
      <c r="L10" s="25" t="n">
        <f aca="false">IF(J10="","",J10*K10)</f>
        <v>35.1</v>
      </c>
      <c r="M10" s="27" t="n">
        <f aca="false">IF(J10="","",J10-L10)</f>
        <v>1134.9</v>
      </c>
      <c r="N10" s="25" t="n">
        <f aca="false">IF(J10="","",Setup!$C$20+Setup!$C$21)</f>
        <v>100</v>
      </c>
      <c r="O10" s="27" t="n">
        <f aca="false">IF(J10="","",M10-N10)</f>
        <v>1034.9</v>
      </c>
      <c r="Q10" s="28" t="n">
        <f aca="false">IF(OR(F10="",B10&lt;&gt;"Confirmed"),0,MAX(0,MIN(E10,DATE(Setup!$D$5,2,1))-MAX(D10,DATE(Setup!$D$5,1,1))))</f>
        <v>0</v>
      </c>
      <c r="R10" s="28" t="n">
        <f aca="false">IF(OR(F10="",B10&lt;&gt;"Confirmed"),0,MAX(0,MIN(E10,DATE(Setup!$D$5,3,1))-MAX(D10,DATE(Setup!$D$5,2,1))))</f>
        <v>7</v>
      </c>
      <c r="S10" s="28" t="n">
        <f aca="false">IF(OR(F10="",B10&lt;&gt;"Confirmed"),0,MAX(0,MIN(E10,DATE(Setup!$D$5,4,1))-MAX(D10,DATE(Setup!$D$5,3,1))))</f>
        <v>0</v>
      </c>
      <c r="T10" s="28" t="n">
        <f aca="false">IF(OR(F10="",B10&lt;&gt;"Confirmed"),0,MAX(0,MIN(E10,DATE(Setup!$D$5,5,1))-MAX(D10,DATE(Setup!$D$5,4,1))))</f>
        <v>0</v>
      </c>
      <c r="U10" s="28" t="n">
        <f aca="false">IF(OR(F10="",B10&lt;&gt;"Confirmed"),0,MAX(0,MIN(E10,DATE(Setup!$D$5,6,1))-MAX(D10,DATE(Setup!$D$5,5,1))))</f>
        <v>0</v>
      </c>
      <c r="V10" s="28" t="n">
        <f aca="false">IF(OR(F10="",B10&lt;&gt;"Confirmed"),0,MAX(0,MIN(E10,DATE(Setup!$D$5,7,1))-MAX(D10,DATE(Setup!$D$5,6,1))))</f>
        <v>0</v>
      </c>
      <c r="W10" s="28" t="n">
        <f aca="false">IF(OR(F10="",B10&lt;&gt;"Confirmed"),0,MAX(0,MIN(E10,DATE(Setup!$D$5,8,1))-MAX(D10,DATE(Setup!$D$5,7,1))))</f>
        <v>0</v>
      </c>
      <c r="X10" s="28" t="n">
        <f aca="false">IF(OR(F10="",B10&lt;&gt;"Confirmed"),0,MAX(0,MIN(E10,DATE(Setup!$D$5,9,1))-MAX(D10,DATE(Setup!$D$5,8,1))))</f>
        <v>0</v>
      </c>
      <c r="Y10" s="28" t="n">
        <f aca="false">IF(OR(F10="",B10&lt;&gt;"Confirmed"),0,MAX(0,MIN(E10,DATE(Setup!$D$5,10,1))-MAX(D10,DATE(Setup!$D$5,9,1))))</f>
        <v>0</v>
      </c>
      <c r="Z10" s="28" t="n">
        <f aca="false">IF(OR(F10="",B10&lt;&gt;"Confirmed"),0,MAX(0,MIN(E10,DATE(Setup!$D$5,11,1))-MAX(D10,DATE(Setup!$D$5,10,1))))</f>
        <v>0</v>
      </c>
      <c r="AA10" s="28" t="n">
        <f aca="false">IF(OR(F10="",B10&lt;&gt;"Confirmed"),0,MAX(0,MIN(E10,DATE(Setup!$D$5,12,1))-MAX(D10,DATE(Setup!$D$5,11,1))))</f>
        <v>0</v>
      </c>
      <c r="AB10" s="28" t="n">
        <f aca="false">IF(OR(F10="",B10&lt;&gt;"Confirmed"),0,MAX(0,MIN(E10,DATE(Setup!$D$5,13,1))-MAX(D10,DATE(Setup!$D$5,12,1))))</f>
        <v>0</v>
      </c>
      <c r="AD10" s="28" t="n">
        <f aca="false">IFERROR(IF(J10="",0,J10/F10),0)</f>
        <v>167.142857142857</v>
      </c>
      <c r="AE10" s="28" t="n">
        <f aca="false">IFERROR(IF(J10="",0,L10/F10),0)</f>
        <v>5.01428571428571</v>
      </c>
      <c r="AF10" s="28" t="n">
        <f aca="false">IFERROR(IF(J10="",0,N10/F10),0)</f>
        <v>14.2857142857143</v>
      </c>
    </row>
    <row r="11" customFormat="false" ht="15" hidden="false" customHeight="false" outlineLevel="0" collapsed="false">
      <c r="A11" s="20" t="s">
        <v>24</v>
      </c>
      <c r="B11" s="20" t="s">
        <v>51</v>
      </c>
      <c r="C11" s="21" t="s">
        <v>57</v>
      </c>
      <c r="D11" s="22" t="n">
        <v>46066</v>
      </c>
      <c r="E11" s="22" t="n">
        <v>46073</v>
      </c>
      <c r="F11" s="23" t="n">
        <f aca="false">IF(OR(D11="",E11=""),"",E11-D11)</f>
        <v>7</v>
      </c>
      <c r="G11" s="24" t="n">
        <v>150</v>
      </c>
      <c r="H11" s="24"/>
      <c r="I11" s="24"/>
      <c r="J11" s="25" t="n">
        <f aca="false">IF(OR(F11="",B11&lt;&gt;"Confirmed"),"",F11*G11+IF(H11="",Setup!$C$19,H11)+I11)</f>
        <v>1170</v>
      </c>
      <c r="K11" s="26" t="n">
        <f aca="false">IFERROR(INDEX(Setup!$C$10:$C$14,MATCH(A11,Setup!$B$10:$B$14,0)),0)</f>
        <v>0.155</v>
      </c>
      <c r="L11" s="25" t="n">
        <f aca="false">IF(J11="","",J11*K11)</f>
        <v>181.35</v>
      </c>
      <c r="M11" s="27" t="n">
        <f aca="false">IF(J11="","",J11-L11)</f>
        <v>988.65</v>
      </c>
      <c r="N11" s="25" t="n">
        <f aca="false">IF(J11="","",Setup!$C$20+Setup!$C$21)</f>
        <v>100</v>
      </c>
      <c r="O11" s="27" t="n">
        <f aca="false">IF(J11="","",M11-N11)</f>
        <v>888.65</v>
      </c>
      <c r="Q11" s="28" t="n">
        <f aca="false">IF(OR(F11="",B11&lt;&gt;"Confirmed"),0,MAX(0,MIN(E11,DATE(Setup!$D$5,2,1))-MAX(D11,DATE(Setup!$D$5,1,1))))</f>
        <v>0</v>
      </c>
      <c r="R11" s="28" t="n">
        <f aca="false">IF(OR(F11="",B11&lt;&gt;"Confirmed"),0,MAX(0,MIN(E11,DATE(Setup!$D$5,3,1))-MAX(D11,DATE(Setup!$D$5,2,1))))</f>
        <v>7</v>
      </c>
      <c r="S11" s="28" t="n">
        <f aca="false">IF(OR(F11="",B11&lt;&gt;"Confirmed"),0,MAX(0,MIN(E11,DATE(Setup!$D$5,4,1))-MAX(D11,DATE(Setup!$D$5,3,1))))</f>
        <v>0</v>
      </c>
      <c r="T11" s="28" t="n">
        <f aca="false">IF(OR(F11="",B11&lt;&gt;"Confirmed"),0,MAX(0,MIN(E11,DATE(Setup!$D$5,5,1))-MAX(D11,DATE(Setup!$D$5,4,1))))</f>
        <v>0</v>
      </c>
      <c r="U11" s="28" t="n">
        <f aca="false">IF(OR(F11="",B11&lt;&gt;"Confirmed"),0,MAX(0,MIN(E11,DATE(Setup!$D$5,6,1))-MAX(D11,DATE(Setup!$D$5,5,1))))</f>
        <v>0</v>
      </c>
      <c r="V11" s="28" t="n">
        <f aca="false">IF(OR(F11="",B11&lt;&gt;"Confirmed"),0,MAX(0,MIN(E11,DATE(Setup!$D$5,7,1))-MAX(D11,DATE(Setup!$D$5,6,1))))</f>
        <v>0</v>
      </c>
      <c r="W11" s="28" t="n">
        <f aca="false">IF(OR(F11="",B11&lt;&gt;"Confirmed"),0,MAX(0,MIN(E11,DATE(Setup!$D$5,8,1))-MAX(D11,DATE(Setup!$D$5,7,1))))</f>
        <v>0</v>
      </c>
      <c r="X11" s="28" t="n">
        <f aca="false">IF(OR(F11="",B11&lt;&gt;"Confirmed"),0,MAX(0,MIN(E11,DATE(Setup!$D$5,9,1))-MAX(D11,DATE(Setup!$D$5,8,1))))</f>
        <v>0</v>
      </c>
      <c r="Y11" s="28" t="n">
        <f aca="false">IF(OR(F11="",B11&lt;&gt;"Confirmed"),0,MAX(0,MIN(E11,DATE(Setup!$D$5,10,1))-MAX(D11,DATE(Setup!$D$5,9,1))))</f>
        <v>0</v>
      </c>
      <c r="Z11" s="28" t="n">
        <f aca="false">IF(OR(F11="",B11&lt;&gt;"Confirmed"),0,MAX(0,MIN(E11,DATE(Setup!$D$5,11,1))-MAX(D11,DATE(Setup!$D$5,10,1))))</f>
        <v>0</v>
      </c>
      <c r="AA11" s="28" t="n">
        <f aca="false">IF(OR(F11="",B11&lt;&gt;"Confirmed"),0,MAX(0,MIN(E11,DATE(Setup!$D$5,12,1))-MAX(D11,DATE(Setup!$D$5,11,1))))</f>
        <v>0</v>
      </c>
      <c r="AB11" s="28" t="n">
        <f aca="false">IF(OR(F11="",B11&lt;&gt;"Confirmed"),0,MAX(0,MIN(E11,DATE(Setup!$D$5,13,1))-MAX(D11,DATE(Setup!$D$5,12,1))))</f>
        <v>0</v>
      </c>
      <c r="AD11" s="28" t="n">
        <f aca="false">IFERROR(IF(J11="",0,J11/F11),0)</f>
        <v>167.142857142857</v>
      </c>
      <c r="AE11" s="28" t="n">
        <f aca="false">IFERROR(IF(J11="",0,L11/F11),0)</f>
        <v>25.9071428571429</v>
      </c>
      <c r="AF11" s="28" t="n">
        <f aca="false">IFERROR(IF(J11="",0,N11/F11),0)</f>
        <v>14.2857142857143</v>
      </c>
    </row>
    <row r="12" customFormat="false" ht="15" hidden="false" customHeight="false" outlineLevel="0" collapsed="false">
      <c r="A12" s="20" t="s">
        <v>24</v>
      </c>
      <c r="B12" s="20" t="s">
        <v>51</v>
      </c>
      <c r="C12" s="21" t="s">
        <v>55</v>
      </c>
      <c r="D12" s="22" t="n">
        <v>46079</v>
      </c>
      <c r="E12" s="22" t="n">
        <v>46083</v>
      </c>
      <c r="F12" s="23" t="n">
        <f aca="false">IF(OR(D12="",E12=""),"",E12-D12)</f>
        <v>4</v>
      </c>
      <c r="G12" s="24" t="n">
        <v>145</v>
      </c>
      <c r="H12" s="24"/>
      <c r="I12" s="24"/>
      <c r="J12" s="25" t="n">
        <f aca="false">IF(OR(F12="",B12&lt;&gt;"Confirmed"),"",F12*G12+IF(H12="",Setup!$C$19,H12)+I12)</f>
        <v>700</v>
      </c>
      <c r="K12" s="26" t="n">
        <f aca="false">IFERROR(INDEX(Setup!$C$10:$C$14,MATCH(A12,Setup!$B$10:$B$14,0)),0)</f>
        <v>0.155</v>
      </c>
      <c r="L12" s="25" t="n">
        <f aca="false">IF(J12="","",J12*K12)</f>
        <v>108.5</v>
      </c>
      <c r="M12" s="27" t="n">
        <f aca="false">IF(J12="","",J12-L12)</f>
        <v>591.5</v>
      </c>
      <c r="N12" s="25" t="n">
        <f aca="false">IF(J12="","",Setup!$C$20+Setup!$C$21)</f>
        <v>100</v>
      </c>
      <c r="O12" s="27" t="n">
        <f aca="false">IF(J12="","",M12-N12)</f>
        <v>491.5</v>
      </c>
      <c r="Q12" s="28" t="n">
        <f aca="false">IF(OR(F12="",B12&lt;&gt;"Confirmed"),0,MAX(0,MIN(E12,DATE(Setup!$D$5,2,1))-MAX(D12,DATE(Setup!$D$5,1,1))))</f>
        <v>0</v>
      </c>
      <c r="R12" s="28" t="n">
        <f aca="false">IF(OR(F12="",B12&lt;&gt;"Confirmed"),0,MAX(0,MIN(E12,DATE(Setup!$D$5,3,1))-MAX(D12,DATE(Setup!$D$5,2,1))))</f>
        <v>3</v>
      </c>
      <c r="S12" s="28" t="n">
        <f aca="false">IF(OR(F12="",B12&lt;&gt;"Confirmed"),0,MAX(0,MIN(E12,DATE(Setup!$D$5,4,1))-MAX(D12,DATE(Setup!$D$5,3,1))))</f>
        <v>1</v>
      </c>
      <c r="T12" s="28" t="n">
        <f aca="false">IF(OR(F12="",B12&lt;&gt;"Confirmed"),0,MAX(0,MIN(E12,DATE(Setup!$D$5,5,1))-MAX(D12,DATE(Setup!$D$5,4,1))))</f>
        <v>0</v>
      </c>
      <c r="U12" s="28" t="n">
        <f aca="false">IF(OR(F12="",B12&lt;&gt;"Confirmed"),0,MAX(0,MIN(E12,DATE(Setup!$D$5,6,1))-MAX(D12,DATE(Setup!$D$5,5,1))))</f>
        <v>0</v>
      </c>
      <c r="V12" s="28" t="n">
        <f aca="false">IF(OR(F12="",B12&lt;&gt;"Confirmed"),0,MAX(0,MIN(E12,DATE(Setup!$D$5,7,1))-MAX(D12,DATE(Setup!$D$5,6,1))))</f>
        <v>0</v>
      </c>
      <c r="W12" s="28" t="n">
        <f aca="false">IF(OR(F12="",B12&lt;&gt;"Confirmed"),0,MAX(0,MIN(E12,DATE(Setup!$D$5,8,1))-MAX(D12,DATE(Setup!$D$5,7,1))))</f>
        <v>0</v>
      </c>
      <c r="X12" s="28" t="n">
        <f aca="false">IF(OR(F12="",B12&lt;&gt;"Confirmed"),0,MAX(0,MIN(E12,DATE(Setup!$D$5,9,1))-MAX(D12,DATE(Setup!$D$5,8,1))))</f>
        <v>0</v>
      </c>
      <c r="Y12" s="28" t="n">
        <f aca="false">IF(OR(F12="",B12&lt;&gt;"Confirmed"),0,MAX(0,MIN(E12,DATE(Setup!$D$5,10,1))-MAX(D12,DATE(Setup!$D$5,9,1))))</f>
        <v>0</v>
      </c>
      <c r="Z12" s="28" t="n">
        <f aca="false">IF(OR(F12="",B12&lt;&gt;"Confirmed"),0,MAX(0,MIN(E12,DATE(Setup!$D$5,11,1))-MAX(D12,DATE(Setup!$D$5,10,1))))</f>
        <v>0</v>
      </c>
      <c r="AA12" s="28" t="n">
        <f aca="false">IF(OR(F12="",B12&lt;&gt;"Confirmed"),0,MAX(0,MIN(E12,DATE(Setup!$D$5,12,1))-MAX(D12,DATE(Setup!$D$5,11,1))))</f>
        <v>0</v>
      </c>
      <c r="AB12" s="28" t="n">
        <f aca="false">IF(OR(F12="",B12&lt;&gt;"Confirmed"),0,MAX(0,MIN(E12,DATE(Setup!$D$5,13,1))-MAX(D12,DATE(Setup!$D$5,12,1))))</f>
        <v>0</v>
      </c>
      <c r="AD12" s="28" t="n">
        <f aca="false">IFERROR(IF(J12="",0,J12/F12),0)</f>
        <v>175</v>
      </c>
      <c r="AE12" s="28" t="n">
        <f aca="false">IFERROR(IF(J12="",0,L12/F12),0)</f>
        <v>27.125</v>
      </c>
      <c r="AF12" s="28" t="n">
        <f aca="false">IFERROR(IF(J12="",0,N12/F12),0)</f>
        <v>25</v>
      </c>
    </row>
    <row r="13" customFormat="false" ht="15" hidden="false" customHeight="false" outlineLevel="0" collapsed="false">
      <c r="A13" s="20"/>
      <c r="B13" s="20" t="s">
        <v>58</v>
      </c>
      <c r="C13" s="21" t="s">
        <v>59</v>
      </c>
      <c r="D13" s="22" t="n">
        <v>46085</v>
      </c>
      <c r="E13" s="22" t="n">
        <v>46089</v>
      </c>
      <c r="F13" s="23" t="n">
        <f aca="false">IF(OR(D13="",E13=""),"",E13-D13)</f>
        <v>4</v>
      </c>
      <c r="G13" s="24"/>
      <c r="H13" s="24"/>
      <c r="I13" s="24"/>
      <c r="J13" s="25" t="str">
        <f aca="false">IF(OR(F13="",B13&lt;&gt;"Confirmed"),"",F13*G13+IF(H13="",Setup!$C$19,H13)+I13)</f>
        <v/>
      </c>
      <c r="K13" s="26" t="n">
        <f aca="false">IFERROR(INDEX(Setup!$C$10:$C$14,MATCH(A13,Setup!$B$10:$B$14,0)),0)</f>
        <v>0</v>
      </c>
      <c r="L13" s="25" t="str">
        <f aca="false">IF(J13="","",J13*K13)</f>
        <v/>
      </c>
      <c r="M13" s="27" t="str">
        <f aca="false">IF(J13="","",J13-L13)</f>
        <v/>
      </c>
      <c r="N13" s="25" t="str">
        <f aca="false">IF(J13="","",Setup!$C$20+Setup!$C$21)</f>
        <v/>
      </c>
      <c r="O13" s="27" t="str">
        <f aca="false">IF(J13="","",M13-N13)</f>
        <v/>
      </c>
      <c r="Q13" s="28" t="n">
        <f aca="false">IF(OR(F13="",B13&lt;&gt;"Confirmed"),0,MAX(0,MIN(E13,DATE(Setup!$D$5,2,1))-MAX(D13,DATE(Setup!$D$5,1,1))))</f>
        <v>0</v>
      </c>
      <c r="R13" s="28" t="n">
        <f aca="false">IF(OR(F13="",B13&lt;&gt;"Confirmed"),0,MAX(0,MIN(E13,DATE(Setup!$D$5,3,1))-MAX(D13,DATE(Setup!$D$5,2,1))))</f>
        <v>0</v>
      </c>
      <c r="S13" s="28" t="n">
        <f aca="false">IF(OR(F13="",B13&lt;&gt;"Confirmed"),0,MAX(0,MIN(E13,DATE(Setup!$D$5,4,1))-MAX(D13,DATE(Setup!$D$5,3,1))))</f>
        <v>0</v>
      </c>
      <c r="T13" s="28" t="n">
        <f aca="false">IF(OR(F13="",B13&lt;&gt;"Confirmed"),0,MAX(0,MIN(E13,DATE(Setup!$D$5,5,1))-MAX(D13,DATE(Setup!$D$5,4,1))))</f>
        <v>0</v>
      </c>
      <c r="U13" s="28" t="n">
        <f aca="false">IF(OR(F13="",B13&lt;&gt;"Confirmed"),0,MAX(0,MIN(E13,DATE(Setup!$D$5,6,1))-MAX(D13,DATE(Setup!$D$5,5,1))))</f>
        <v>0</v>
      </c>
      <c r="V13" s="28" t="n">
        <f aca="false">IF(OR(F13="",B13&lt;&gt;"Confirmed"),0,MAX(0,MIN(E13,DATE(Setup!$D$5,7,1))-MAX(D13,DATE(Setup!$D$5,6,1))))</f>
        <v>0</v>
      </c>
      <c r="W13" s="28" t="n">
        <f aca="false">IF(OR(F13="",B13&lt;&gt;"Confirmed"),0,MAX(0,MIN(E13,DATE(Setup!$D$5,8,1))-MAX(D13,DATE(Setup!$D$5,7,1))))</f>
        <v>0</v>
      </c>
      <c r="X13" s="28" t="n">
        <f aca="false">IF(OR(F13="",B13&lt;&gt;"Confirmed"),0,MAX(0,MIN(E13,DATE(Setup!$D$5,9,1))-MAX(D13,DATE(Setup!$D$5,8,1))))</f>
        <v>0</v>
      </c>
      <c r="Y13" s="28" t="n">
        <f aca="false">IF(OR(F13="",B13&lt;&gt;"Confirmed"),0,MAX(0,MIN(E13,DATE(Setup!$D$5,10,1))-MAX(D13,DATE(Setup!$D$5,9,1))))</f>
        <v>0</v>
      </c>
      <c r="Z13" s="28" t="n">
        <f aca="false">IF(OR(F13="",B13&lt;&gt;"Confirmed"),0,MAX(0,MIN(E13,DATE(Setup!$D$5,11,1))-MAX(D13,DATE(Setup!$D$5,10,1))))</f>
        <v>0</v>
      </c>
      <c r="AA13" s="28" t="n">
        <f aca="false">IF(OR(F13="",B13&lt;&gt;"Confirmed"),0,MAX(0,MIN(E13,DATE(Setup!$D$5,12,1))-MAX(D13,DATE(Setup!$D$5,11,1))))</f>
        <v>0</v>
      </c>
      <c r="AB13" s="28" t="n">
        <f aca="false">IF(OR(F13="",B13&lt;&gt;"Confirmed"),0,MAX(0,MIN(E13,DATE(Setup!$D$5,13,1))-MAX(D13,DATE(Setup!$D$5,12,1))))</f>
        <v>0</v>
      </c>
      <c r="AD13" s="28" t="n">
        <f aca="false">IFERROR(IF(J13="",0,J13/F13),0)</f>
        <v>0</v>
      </c>
      <c r="AE13" s="28" t="n">
        <f aca="false">IFERROR(IF(J13="",0,L13/F13),0)</f>
        <v>0</v>
      </c>
      <c r="AF13" s="28" t="n">
        <f aca="false">IFERROR(IF(J13="",0,N13/F13),0)</f>
        <v>0</v>
      </c>
    </row>
    <row r="14" customFormat="false" ht="15" hidden="false" customHeight="false" outlineLevel="0" collapsed="false">
      <c r="A14" s="20" t="s">
        <v>25</v>
      </c>
      <c r="B14" s="20" t="s">
        <v>51</v>
      </c>
      <c r="C14" s="21" t="s">
        <v>60</v>
      </c>
      <c r="D14" s="22" t="n">
        <v>46095</v>
      </c>
      <c r="E14" s="22" t="n">
        <v>46099</v>
      </c>
      <c r="F14" s="23" t="n">
        <f aca="false">IF(OR(D14="",E14=""),"",E14-D14)</f>
        <v>4</v>
      </c>
      <c r="G14" s="24" t="n">
        <v>170</v>
      </c>
      <c r="H14" s="24"/>
      <c r="I14" s="24"/>
      <c r="J14" s="25" t="n">
        <f aca="false">IF(OR(F14="",B14&lt;&gt;"Confirmed"),"",F14*G14+IF(H14="",Setup!$C$19,H14)+I14)</f>
        <v>800</v>
      </c>
      <c r="K14" s="26" t="n">
        <f aca="false">IFERROR(INDEX(Setup!$C$10:$C$14,MATCH(A14,Setup!$B$10:$B$14,0)),0)</f>
        <v>0.12</v>
      </c>
      <c r="L14" s="25" t="n">
        <f aca="false">IF(J14="","",J14*K14)</f>
        <v>96</v>
      </c>
      <c r="M14" s="27" t="n">
        <f aca="false">IF(J14="","",J14-L14)</f>
        <v>704</v>
      </c>
      <c r="N14" s="25" t="n">
        <f aca="false">IF(J14="","",Setup!$C$20+Setup!$C$21)</f>
        <v>100</v>
      </c>
      <c r="O14" s="27" t="n">
        <f aca="false">IF(J14="","",M14-N14)</f>
        <v>604</v>
      </c>
      <c r="Q14" s="28" t="n">
        <f aca="false">IF(OR(F14="",B14&lt;&gt;"Confirmed"),0,MAX(0,MIN(E14,DATE(Setup!$D$5,2,1))-MAX(D14,DATE(Setup!$D$5,1,1))))</f>
        <v>0</v>
      </c>
      <c r="R14" s="28" t="n">
        <f aca="false">IF(OR(F14="",B14&lt;&gt;"Confirmed"),0,MAX(0,MIN(E14,DATE(Setup!$D$5,3,1))-MAX(D14,DATE(Setup!$D$5,2,1))))</f>
        <v>0</v>
      </c>
      <c r="S14" s="28" t="n">
        <f aca="false">IF(OR(F14="",B14&lt;&gt;"Confirmed"),0,MAX(0,MIN(E14,DATE(Setup!$D$5,4,1))-MAX(D14,DATE(Setup!$D$5,3,1))))</f>
        <v>4</v>
      </c>
      <c r="T14" s="28" t="n">
        <f aca="false">IF(OR(F14="",B14&lt;&gt;"Confirmed"),0,MAX(0,MIN(E14,DATE(Setup!$D$5,5,1))-MAX(D14,DATE(Setup!$D$5,4,1))))</f>
        <v>0</v>
      </c>
      <c r="U14" s="28" t="n">
        <f aca="false">IF(OR(F14="",B14&lt;&gt;"Confirmed"),0,MAX(0,MIN(E14,DATE(Setup!$D$5,6,1))-MAX(D14,DATE(Setup!$D$5,5,1))))</f>
        <v>0</v>
      </c>
      <c r="V14" s="28" t="n">
        <f aca="false">IF(OR(F14="",B14&lt;&gt;"Confirmed"),0,MAX(0,MIN(E14,DATE(Setup!$D$5,7,1))-MAX(D14,DATE(Setup!$D$5,6,1))))</f>
        <v>0</v>
      </c>
      <c r="W14" s="28" t="n">
        <f aca="false">IF(OR(F14="",B14&lt;&gt;"Confirmed"),0,MAX(0,MIN(E14,DATE(Setup!$D$5,8,1))-MAX(D14,DATE(Setup!$D$5,7,1))))</f>
        <v>0</v>
      </c>
      <c r="X14" s="28" t="n">
        <f aca="false">IF(OR(F14="",B14&lt;&gt;"Confirmed"),0,MAX(0,MIN(E14,DATE(Setup!$D$5,9,1))-MAX(D14,DATE(Setup!$D$5,8,1))))</f>
        <v>0</v>
      </c>
      <c r="Y14" s="28" t="n">
        <f aca="false">IF(OR(F14="",B14&lt;&gt;"Confirmed"),0,MAX(0,MIN(E14,DATE(Setup!$D$5,10,1))-MAX(D14,DATE(Setup!$D$5,9,1))))</f>
        <v>0</v>
      </c>
      <c r="Z14" s="28" t="n">
        <f aca="false">IF(OR(F14="",B14&lt;&gt;"Confirmed"),0,MAX(0,MIN(E14,DATE(Setup!$D$5,11,1))-MAX(D14,DATE(Setup!$D$5,10,1))))</f>
        <v>0</v>
      </c>
      <c r="AA14" s="28" t="n">
        <f aca="false">IF(OR(F14="",B14&lt;&gt;"Confirmed"),0,MAX(0,MIN(E14,DATE(Setup!$D$5,12,1))-MAX(D14,DATE(Setup!$D$5,11,1))))</f>
        <v>0</v>
      </c>
      <c r="AB14" s="28" t="n">
        <f aca="false">IF(OR(F14="",B14&lt;&gt;"Confirmed"),0,MAX(0,MIN(E14,DATE(Setup!$D$5,13,1))-MAX(D14,DATE(Setup!$D$5,12,1))))</f>
        <v>0</v>
      </c>
      <c r="AD14" s="28" t="n">
        <f aca="false">IFERROR(IF(J14="",0,J14/F14),0)</f>
        <v>200</v>
      </c>
      <c r="AE14" s="28" t="n">
        <f aca="false">IFERROR(IF(J14="",0,L14/F14),0)</f>
        <v>24</v>
      </c>
      <c r="AF14" s="28" t="n">
        <f aca="false">IFERROR(IF(J14="",0,N14/F14),0)</f>
        <v>25</v>
      </c>
    </row>
    <row r="15" customFormat="false" ht="15" hidden="false" customHeight="false" outlineLevel="0" collapsed="false">
      <c r="A15" s="20" t="s">
        <v>24</v>
      </c>
      <c r="B15" s="20" t="s">
        <v>51</v>
      </c>
      <c r="C15" s="21" t="s">
        <v>53</v>
      </c>
      <c r="D15" s="22" t="n">
        <v>46100</v>
      </c>
      <c r="E15" s="22" t="n">
        <v>46104</v>
      </c>
      <c r="F15" s="23" t="n">
        <f aca="false">IF(OR(D15="",E15=""),"",E15-D15)</f>
        <v>4</v>
      </c>
      <c r="G15" s="24" t="n">
        <v>185</v>
      </c>
      <c r="H15" s="24"/>
      <c r="I15" s="24"/>
      <c r="J15" s="25" t="n">
        <f aca="false">IF(OR(F15="",B15&lt;&gt;"Confirmed"),"",F15*G15+IF(H15="",Setup!$C$19,H15)+I15)</f>
        <v>860</v>
      </c>
      <c r="K15" s="26" t="n">
        <f aca="false">IFERROR(INDEX(Setup!$C$10:$C$14,MATCH(A15,Setup!$B$10:$B$14,0)),0)</f>
        <v>0.155</v>
      </c>
      <c r="L15" s="25" t="n">
        <f aca="false">IF(J15="","",J15*K15)</f>
        <v>133.3</v>
      </c>
      <c r="M15" s="27" t="n">
        <f aca="false">IF(J15="","",J15-L15)</f>
        <v>726.7</v>
      </c>
      <c r="N15" s="25" t="n">
        <f aca="false">IF(J15="","",Setup!$C$20+Setup!$C$21)</f>
        <v>100</v>
      </c>
      <c r="O15" s="27" t="n">
        <f aca="false">IF(J15="","",M15-N15)</f>
        <v>626.7</v>
      </c>
      <c r="Q15" s="28" t="n">
        <f aca="false">IF(OR(F15="",B15&lt;&gt;"Confirmed"),0,MAX(0,MIN(E15,DATE(Setup!$D$5,2,1))-MAX(D15,DATE(Setup!$D$5,1,1))))</f>
        <v>0</v>
      </c>
      <c r="R15" s="28" t="n">
        <f aca="false">IF(OR(F15="",B15&lt;&gt;"Confirmed"),0,MAX(0,MIN(E15,DATE(Setup!$D$5,3,1))-MAX(D15,DATE(Setup!$D$5,2,1))))</f>
        <v>0</v>
      </c>
      <c r="S15" s="28" t="n">
        <f aca="false">IF(OR(F15="",B15&lt;&gt;"Confirmed"),0,MAX(0,MIN(E15,DATE(Setup!$D$5,4,1))-MAX(D15,DATE(Setup!$D$5,3,1))))</f>
        <v>4</v>
      </c>
      <c r="T15" s="28" t="n">
        <f aca="false">IF(OR(F15="",B15&lt;&gt;"Confirmed"),0,MAX(0,MIN(E15,DATE(Setup!$D$5,5,1))-MAX(D15,DATE(Setup!$D$5,4,1))))</f>
        <v>0</v>
      </c>
      <c r="U15" s="28" t="n">
        <f aca="false">IF(OR(F15="",B15&lt;&gt;"Confirmed"),0,MAX(0,MIN(E15,DATE(Setup!$D$5,6,1))-MAX(D15,DATE(Setup!$D$5,5,1))))</f>
        <v>0</v>
      </c>
      <c r="V15" s="28" t="n">
        <f aca="false">IF(OR(F15="",B15&lt;&gt;"Confirmed"),0,MAX(0,MIN(E15,DATE(Setup!$D$5,7,1))-MAX(D15,DATE(Setup!$D$5,6,1))))</f>
        <v>0</v>
      </c>
      <c r="W15" s="28" t="n">
        <f aca="false">IF(OR(F15="",B15&lt;&gt;"Confirmed"),0,MAX(0,MIN(E15,DATE(Setup!$D$5,8,1))-MAX(D15,DATE(Setup!$D$5,7,1))))</f>
        <v>0</v>
      </c>
      <c r="X15" s="28" t="n">
        <f aca="false">IF(OR(F15="",B15&lt;&gt;"Confirmed"),0,MAX(0,MIN(E15,DATE(Setup!$D$5,9,1))-MAX(D15,DATE(Setup!$D$5,8,1))))</f>
        <v>0</v>
      </c>
      <c r="Y15" s="28" t="n">
        <f aca="false">IF(OR(F15="",B15&lt;&gt;"Confirmed"),0,MAX(0,MIN(E15,DATE(Setup!$D$5,10,1))-MAX(D15,DATE(Setup!$D$5,9,1))))</f>
        <v>0</v>
      </c>
      <c r="Z15" s="28" t="n">
        <f aca="false">IF(OR(F15="",B15&lt;&gt;"Confirmed"),0,MAX(0,MIN(E15,DATE(Setup!$D$5,11,1))-MAX(D15,DATE(Setup!$D$5,10,1))))</f>
        <v>0</v>
      </c>
      <c r="AA15" s="28" t="n">
        <f aca="false">IF(OR(F15="",B15&lt;&gt;"Confirmed"),0,MAX(0,MIN(E15,DATE(Setup!$D$5,12,1))-MAX(D15,DATE(Setup!$D$5,11,1))))</f>
        <v>0</v>
      </c>
      <c r="AB15" s="28" t="n">
        <f aca="false">IF(OR(F15="",B15&lt;&gt;"Confirmed"),0,MAX(0,MIN(E15,DATE(Setup!$D$5,13,1))-MAX(D15,DATE(Setup!$D$5,12,1))))</f>
        <v>0</v>
      </c>
      <c r="AD15" s="28" t="n">
        <f aca="false">IFERROR(IF(J15="",0,J15/F15),0)</f>
        <v>215</v>
      </c>
      <c r="AE15" s="28" t="n">
        <f aca="false">IFERROR(IF(J15="",0,L15/F15),0)</f>
        <v>33.325</v>
      </c>
      <c r="AF15" s="28" t="n">
        <f aca="false">IFERROR(IF(J15="",0,N15/F15),0)</f>
        <v>25</v>
      </c>
    </row>
    <row r="16" customFormat="false" ht="15" hidden="false" customHeight="false" outlineLevel="0" collapsed="false">
      <c r="A16" s="20" t="s">
        <v>27</v>
      </c>
      <c r="B16" s="20" t="s">
        <v>51</v>
      </c>
      <c r="C16" s="21" t="s">
        <v>53</v>
      </c>
      <c r="D16" s="22" t="n">
        <v>46107</v>
      </c>
      <c r="E16" s="22" t="n">
        <v>46111</v>
      </c>
      <c r="F16" s="23" t="n">
        <f aca="false">IF(OR(D16="",E16=""),"",E16-D16)</f>
        <v>4</v>
      </c>
      <c r="G16" s="24" t="n">
        <v>175</v>
      </c>
      <c r="H16" s="24"/>
      <c r="I16" s="24"/>
      <c r="J16" s="25" t="n">
        <f aca="false">IF(OR(F16="",B16&lt;&gt;"Confirmed"),"",F16*G16+IF(H16="",Setup!$C$19,H16)+I16)</f>
        <v>820</v>
      </c>
      <c r="K16" s="26" t="n">
        <f aca="false">IFERROR(INDEX(Setup!$C$10:$C$14,MATCH(A16,Setup!$B$10:$B$14,0)),0)</f>
        <v>0.03</v>
      </c>
      <c r="L16" s="25" t="n">
        <f aca="false">IF(J16="","",J16*K16)</f>
        <v>24.6</v>
      </c>
      <c r="M16" s="27" t="n">
        <f aca="false">IF(J16="","",J16-L16)</f>
        <v>795.4</v>
      </c>
      <c r="N16" s="25" t="n">
        <f aca="false">IF(J16="","",Setup!$C$20+Setup!$C$21)</f>
        <v>100</v>
      </c>
      <c r="O16" s="27" t="n">
        <f aca="false">IF(J16="","",M16-N16)</f>
        <v>695.4</v>
      </c>
      <c r="Q16" s="28" t="n">
        <f aca="false">IF(OR(F16="",B16&lt;&gt;"Confirmed"),0,MAX(0,MIN(E16,DATE(Setup!$D$5,2,1))-MAX(D16,DATE(Setup!$D$5,1,1))))</f>
        <v>0</v>
      </c>
      <c r="R16" s="28" t="n">
        <f aca="false">IF(OR(F16="",B16&lt;&gt;"Confirmed"),0,MAX(0,MIN(E16,DATE(Setup!$D$5,3,1))-MAX(D16,DATE(Setup!$D$5,2,1))))</f>
        <v>0</v>
      </c>
      <c r="S16" s="28" t="n">
        <f aca="false">IF(OR(F16="",B16&lt;&gt;"Confirmed"),0,MAX(0,MIN(E16,DATE(Setup!$D$5,4,1))-MAX(D16,DATE(Setup!$D$5,3,1))))</f>
        <v>4</v>
      </c>
      <c r="T16" s="28" t="n">
        <f aca="false">IF(OR(F16="",B16&lt;&gt;"Confirmed"),0,MAX(0,MIN(E16,DATE(Setup!$D$5,5,1))-MAX(D16,DATE(Setup!$D$5,4,1))))</f>
        <v>0</v>
      </c>
      <c r="U16" s="28" t="n">
        <f aca="false">IF(OR(F16="",B16&lt;&gt;"Confirmed"),0,MAX(0,MIN(E16,DATE(Setup!$D$5,6,1))-MAX(D16,DATE(Setup!$D$5,5,1))))</f>
        <v>0</v>
      </c>
      <c r="V16" s="28" t="n">
        <f aca="false">IF(OR(F16="",B16&lt;&gt;"Confirmed"),0,MAX(0,MIN(E16,DATE(Setup!$D$5,7,1))-MAX(D16,DATE(Setup!$D$5,6,1))))</f>
        <v>0</v>
      </c>
      <c r="W16" s="28" t="n">
        <f aca="false">IF(OR(F16="",B16&lt;&gt;"Confirmed"),0,MAX(0,MIN(E16,DATE(Setup!$D$5,8,1))-MAX(D16,DATE(Setup!$D$5,7,1))))</f>
        <v>0</v>
      </c>
      <c r="X16" s="28" t="n">
        <f aca="false">IF(OR(F16="",B16&lt;&gt;"Confirmed"),0,MAX(0,MIN(E16,DATE(Setup!$D$5,9,1))-MAX(D16,DATE(Setup!$D$5,8,1))))</f>
        <v>0</v>
      </c>
      <c r="Y16" s="28" t="n">
        <f aca="false">IF(OR(F16="",B16&lt;&gt;"Confirmed"),0,MAX(0,MIN(E16,DATE(Setup!$D$5,10,1))-MAX(D16,DATE(Setup!$D$5,9,1))))</f>
        <v>0</v>
      </c>
      <c r="Z16" s="28" t="n">
        <f aca="false">IF(OR(F16="",B16&lt;&gt;"Confirmed"),0,MAX(0,MIN(E16,DATE(Setup!$D$5,11,1))-MAX(D16,DATE(Setup!$D$5,10,1))))</f>
        <v>0</v>
      </c>
      <c r="AA16" s="28" t="n">
        <f aca="false">IF(OR(F16="",B16&lt;&gt;"Confirmed"),0,MAX(0,MIN(E16,DATE(Setup!$D$5,12,1))-MAX(D16,DATE(Setup!$D$5,11,1))))</f>
        <v>0</v>
      </c>
      <c r="AB16" s="28" t="n">
        <f aca="false">IF(OR(F16="",B16&lt;&gt;"Confirmed"),0,MAX(0,MIN(E16,DATE(Setup!$D$5,13,1))-MAX(D16,DATE(Setup!$D$5,12,1))))</f>
        <v>0</v>
      </c>
      <c r="AD16" s="28" t="n">
        <f aca="false">IFERROR(IF(J16="",0,J16/F16),0)</f>
        <v>205</v>
      </c>
      <c r="AE16" s="28" t="n">
        <f aca="false">IFERROR(IF(J16="",0,L16/F16),0)</f>
        <v>6.15</v>
      </c>
      <c r="AF16" s="28" t="n">
        <f aca="false">IFERROR(IF(J16="",0,N16/F16),0)</f>
        <v>25</v>
      </c>
    </row>
    <row r="17" customFormat="false" ht="15" hidden="false" customHeight="false" outlineLevel="0" collapsed="false">
      <c r="A17" s="20" t="s">
        <v>24</v>
      </c>
      <c r="B17" s="20" t="s">
        <v>51</v>
      </c>
      <c r="C17" s="21" t="s">
        <v>54</v>
      </c>
      <c r="D17" s="22" t="n">
        <v>46113</v>
      </c>
      <c r="E17" s="22" t="n">
        <v>46118</v>
      </c>
      <c r="F17" s="23" t="n">
        <f aca="false">IF(OR(D17="",E17=""),"",E17-D17)</f>
        <v>5</v>
      </c>
      <c r="G17" s="24" t="n">
        <v>175</v>
      </c>
      <c r="H17" s="24"/>
      <c r="I17" s="24"/>
      <c r="J17" s="25" t="n">
        <f aca="false">IF(OR(F17="",B17&lt;&gt;"Confirmed"),"",F17*G17+IF(H17="",Setup!$C$19,H17)+I17)</f>
        <v>995</v>
      </c>
      <c r="K17" s="26" t="n">
        <f aca="false">IFERROR(INDEX(Setup!$C$10:$C$14,MATCH(A17,Setup!$B$10:$B$14,0)),0)</f>
        <v>0.155</v>
      </c>
      <c r="L17" s="25" t="n">
        <f aca="false">IF(J17="","",J17*K17)</f>
        <v>154.225</v>
      </c>
      <c r="M17" s="27" t="n">
        <f aca="false">IF(J17="","",J17-L17)</f>
        <v>840.775</v>
      </c>
      <c r="N17" s="25" t="n">
        <f aca="false">IF(J17="","",Setup!$C$20+Setup!$C$21)</f>
        <v>100</v>
      </c>
      <c r="O17" s="27" t="n">
        <f aca="false">IF(J17="","",M17-N17)</f>
        <v>740.775</v>
      </c>
      <c r="Q17" s="28" t="n">
        <f aca="false">IF(OR(F17="",B17&lt;&gt;"Confirmed"),0,MAX(0,MIN(E17,DATE(Setup!$D$5,2,1))-MAX(D17,DATE(Setup!$D$5,1,1))))</f>
        <v>0</v>
      </c>
      <c r="R17" s="28" t="n">
        <f aca="false">IF(OR(F17="",B17&lt;&gt;"Confirmed"),0,MAX(0,MIN(E17,DATE(Setup!$D$5,3,1))-MAX(D17,DATE(Setup!$D$5,2,1))))</f>
        <v>0</v>
      </c>
      <c r="S17" s="28" t="n">
        <f aca="false">IF(OR(F17="",B17&lt;&gt;"Confirmed"),0,MAX(0,MIN(E17,DATE(Setup!$D$5,4,1))-MAX(D17,DATE(Setup!$D$5,3,1))))</f>
        <v>0</v>
      </c>
      <c r="T17" s="28" t="n">
        <f aca="false">IF(OR(F17="",B17&lt;&gt;"Confirmed"),0,MAX(0,MIN(E17,DATE(Setup!$D$5,5,1))-MAX(D17,DATE(Setup!$D$5,4,1))))</f>
        <v>5</v>
      </c>
      <c r="U17" s="28" t="n">
        <f aca="false">IF(OR(F17="",B17&lt;&gt;"Confirmed"),0,MAX(0,MIN(E17,DATE(Setup!$D$5,6,1))-MAX(D17,DATE(Setup!$D$5,5,1))))</f>
        <v>0</v>
      </c>
      <c r="V17" s="28" t="n">
        <f aca="false">IF(OR(F17="",B17&lt;&gt;"Confirmed"),0,MAX(0,MIN(E17,DATE(Setup!$D$5,7,1))-MAX(D17,DATE(Setup!$D$5,6,1))))</f>
        <v>0</v>
      </c>
      <c r="W17" s="28" t="n">
        <f aca="false">IF(OR(F17="",B17&lt;&gt;"Confirmed"),0,MAX(0,MIN(E17,DATE(Setup!$D$5,8,1))-MAX(D17,DATE(Setup!$D$5,7,1))))</f>
        <v>0</v>
      </c>
      <c r="X17" s="28" t="n">
        <f aca="false">IF(OR(F17="",B17&lt;&gt;"Confirmed"),0,MAX(0,MIN(E17,DATE(Setup!$D$5,9,1))-MAX(D17,DATE(Setup!$D$5,8,1))))</f>
        <v>0</v>
      </c>
      <c r="Y17" s="28" t="n">
        <f aca="false">IF(OR(F17="",B17&lt;&gt;"Confirmed"),0,MAX(0,MIN(E17,DATE(Setup!$D$5,10,1))-MAX(D17,DATE(Setup!$D$5,9,1))))</f>
        <v>0</v>
      </c>
      <c r="Z17" s="28" t="n">
        <f aca="false">IF(OR(F17="",B17&lt;&gt;"Confirmed"),0,MAX(0,MIN(E17,DATE(Setup!$D$5,11,1))-MAX(D17,DATE(Setup!$D$5,10,1))))</f>
        <v>0</v>
      </c>
      <c r="AA17" s="28" t="n">
        <f aca="false">IF(OR(F17="",B17&lt;&gt;"Confirmed"),0,MAX(0,MIN(E17,DATE(Setup!$D$5,12,1))-MAX(D17,DATE(Setup!$D$5,11,1))))</f>
        <v>0</v>
      </c>
      <c r="AB17" s="28" t="n">
        <f aca="false">IF(OR(F17="",B17&lt;&gt;"Confirmed"),0,MAX(0,MIN(E17,DATE(Setup!$D$5,13,1))-MAX(D17,DATE(Setup!$D$5,12,1))))</f>
        <v>0</v>
      </c>
      <c r="AD17" s="28" t="n">
        <f aca="false">IFERROR(IF(J17="",0,J17/F17),0)</f>
        <v>199</v>
      </c>
      <c r="AE17" s="28" t="n">
        <f aca="false">IFERROR(IF(J17="",0,L17/F17),0)</f>
        <v>30.845</v>
      </c>
      <c r="AF17" s="28" t="n">
        <f aca="false">IFERROR(IF(J17="",0,N17/F17),0)</f>
        <v>20</v>
      </c>
    </row>
    <row r="18" customFormat="false" ht="15" hidden="false" customHeight="false" outlineLevel="0" collapsed="false">
      <c r="A18" s="20" t="s">
        <v>24</v>
      </c>
      <c r="B18" s="20" t="s">
        <v>51</v>
      </c>
      <c r="C18" s="21" t="s">
        <v>61</v>
      </c>
      <c r="D18" s="22" t="n">
        <v>46120</v>
      </c>
      <c r="E18" s="22" t="n">
        <v>46124</v>
      </c>
      <c r="F18" s="23" t="n">
        <f aca="false">IF(OR(D18="",E18=""),"",E18-D18)</f>
        <v>4</v>
      </c>
      <c r="G18" s="24" t="n">
        <v>170</v>
      </c>
      <c r="H18" s="24"/>
      <c r="I18" s="24"/>
      <c r="J18" s="25" t="n">
        <f aca="false">IF(OR(F18="",B18&lt;&gt;"Confirmed"),"",F18*G18+IF(H18="",Setup!$C$19,H18)+I18)</f>
        <v>800</v>
      </c>
      <c r="K18" s="26" t="n">
        <f aca="false">IFERROR(INDEX(Setup!$C$10:$C$14,MATCH(A18,Setup!$B$10:$B$14,0)),0)</f>
        <v>0.155</v>
      </c>
      <c r="L18" s="25" t="n">
        <f aca="false">IF(J18="","",J18*K18)</f>
        <v>124</v>
      </c>
      <c r="M18" s="27" t="n">
        <f aca="false">IF(J18="","",J18-L18)</f>
        <v>676</v>
      </c>
      <c r="N18" s="25" t="n">
        <f aca="false">IF(J18="","",Setup!$C$20+Setup!$C$21)</f>
        <v>100</v>
      </c>
      <c r="O18" s="27" t="n">
        <f aca="false">IF(J18="","",M18-N18)</f>
        <v>576</v>
      </c>
      <c r="Q18" s="28" t="n">
        <f aca="false">IF(OR(F18="",B18&lt;&gt;"Confirmed"),0,MAX(0,MIN(E18,DATE(Setup!$D$5,2,1))-MAX(D18,DATE(Setup!$D$5,1,1))))</f>
        <v>0</v>
      </c>
      <c r="R18" s="28" t="n">
        <f aca="false">IF(OR(F18="",B18&lt;&gt;"Confirmed"),0,MAX(0,MIN(E18,DATE(Setup!$D$5,3,1))-MAX(D18,DATE(Setup!$D$5,2,1))))</f>
        <v>0</v>
      </c>
      <c r="S18" s="28" t="n">
        <f aca="false">IF(OR(F18="",B18&lt;&gt;"Confirmed"),0,MAX(0,MIN(E18,DATE(Setup!$D$5,4,1))-MAX(D18,DATE(Setup!$D$5,3,1))))</f>
        <v>0</v>
      </c>
      <c r="T18" s="28" t="n">
        <f aca="false">IF(OR(F18="",B18&lt;&gt;"Confirmed"),0,MAX(0,MIN(E18,DATE(Setup!$D$5,5,1))-MAX(D18,DATE(Setup!$D$5,4,1))))</f>
        <v>4</v>
      </c>
      <c r="U18" s="28" t="n">
        <f aca="false">IF(OR(F18="",B18&lt;&gt;"Confirmed"),0,MAX(0,MIN(E18,DATE(Setup!$D$5,6,1))-MAX(D18,DATE(Setup!$D$5,5,1))))</f>
        <v>0</v>
      </c>
      <c r="V18" s="28" t="n">
        <f aca="false">IF(OR(F18="",B18&lt;&gt;"Confirmed"),0,MAX(0,MIN(E18,DATE(Setup!$D$5,7,1))-MAX(D18,DATE(Setup!$D$5,6,1))))</f>
        <v>0</v>
      </c>
      <c r="W18" s="28" t="n">
        <f aca="false">IF(OR(F18="",B18&lt;&gt;"Confirmed"),0,MAX(0,MIN(E18,DATE(Setup!$D$5,8,1))-MAX(D18,DATE(Setup!$D$5,7,1))))</f>
        <v>0</v>
      </c>
      <c r="X18" s="28" t="n">
        <f aca="false">IF(OR(F18="",B18&lt;&gt;"Confirmed"),0,MAX(0,MIN(E18,DATE(Setup!$D$5,9,1))-MAX(D18,DATE(Setup!$D$5,8,1))))</f>
        <v>0</v>
      </c>
      <c r="Y18" s="28" t="n">
        <f aca="false">IF(OR(F18="",B18&lt;&gt;"Confirmed"),0,MAX(0,MIN(E18,DATE(Setup!$D$5,10,1))-MAX(D18,DATE(Setup!$D$5,9,1))))</f>
        <v>0</v>
      </c>
      <c r="Z18" s="28" t="n">
        <f aca="false">IF(OR(F18="",B18&lt;&gt;"Confirmed"),0,MAX(0,MIN(E18,DATE(Setup!$D$5,11,1))-MAX(D18,DATE(Setup!$D$5,10,1))))</f>
        <v>0</v>
      </c>
      <c r="AA18" s="28" t="n">
        <f aca="false">IF(OR(F18="",B18&lt;&gt;"Confirmed"),0,MAX(0,MIN(E18,DATE(Setup!$D$5,12,1))-MAX(D18,DATE(Setup!$D$5,11,1))))</f>
        <v>0</v>
      </c>
      <c r="AB18" s="28" t="n">
        <f aca="false">IF(OR(F18="",B18&lt;&gt;"Confirmed"),0,MAX(0,MIN(E18,DATE(Setup!$D$5,13,1))-MAX(D18,DATE(Setup!$D$5,12,1))))</f>
        <v>0</v>
      </c>
      <c r="AD18" s="28" t="n">
        <f aca="false">IFERROR(IF(J18="",0,J18/F18),0)</f>
        <v>200</v>
      </c>
      <c r="AE18" s="28" t="n">
        <f aca="false">IFERROR(IF(J18="",0,L18/F18),0)</f>
        <v>31</v>
      </c>
      <c r="AF18" s="28" t="n">
        <f aca="false">IFERROR(IF(J18="",0,N18/F18),0)</f>
        <v>25</v>
      </c>
    </row>
    <row r="19" customFormat="false" ht="15" hidden="false" customHeight="false" outlineLevel="0" collapsed="false">
      <c r="A19" s="20" t="s">
        <v>24</v>
      </c>
      <c r="B19" s="20" t="s">
        <v>51</v>
      </c>
      <c r="C19" s="21" t="s">
        <v>55</v>
      </c>
      <c r="D19" s="22" t="n">
        <v>46130</v>
      </c>
      <c r="E19" s="22" t="n">
        <v>46132</v>
      </c>
      <c r="F19" s="23" t="n">
        <f aca="false">IF(OR(D19="",E19=""),"",E19-D19)</f>
        <v>2</v>
      </c>
      <c r="G19" s="24" t="n">
        <v>195</v>
      </c>
      <c r="H19" s="24"/>
      <c r="I19" s="24" t="n">
        <v>25</v>
      </c>
      <c r="J19" s="25" t="n">
        <f aca="false">IF(OR(F19="",B19&lt;&gt;"Confirmed"),"",F19*G19+IF(H19="",Setup!$C$19,H19)+I19)</f>
        <v>535</v>
      </c>
      <c r="K19" s="26" t="n">
        <f aca="false">IFERROR(INDEX(Setup!$C$10:$C$14,MATCH(A19,Setup!$B$10:$B$14,0)),0)</f>
        <v>0.155</v>
      </c>
      <c r="L19" s="25" t="n">
        <f aca="false">IF(J19="","",J19*K19)</f>
        <v>82.925</v>
      </c>
      <c r="M19" s="27" t="n">
        <f aca="false">IF(J19="","",J19-L19)</f>
        <v>452.075</v>
      </c>
      <c r="N19" s="25" t="n">
        <f aca="false">IF(J19="","",Setup!$C$20+Setup!$C$21)</f>
        <v>100</v>
      </c>
      <c r="O19" s="27" t="n">
        <f aca="false">IF(J19="","",M19-N19)</f>
        <v>352.075</v>
      </c>
      <c r="Q19" s="28" t="n">
        <f aca="false">IF(OR(F19="",B19&lt;&gt;"Confirmed"),0,MAX(0,MIN(E19,DATE(Setup!$D$5,2,1))-MAX(D19,DATE(Setup!$D$5,1,1))))</f>
        <v>0</v>
      </c>
      <c r="R19" s="28" t="n">
        <f aca="false">IF(OR(F19="",B19&lt;&gt;"Confirmed"),0,MAX(0,MIN(E19,DATE(Setup!$D$5,3,1))-MAX(D19,DATE(Setup!$D$5,2,1))))</f>
        <v>0</v>
      </c>
      <c r="S19" s="28" t="n">
        <f aca="false">IF(OR(F19="",B19&lt;&gt;"Confirmed"),0,MAX(0,MIN(E19,DATE(Setup!$D$5,4,1))-MAX(D19,DATE(Setup!$D$5,3,1))))</f>
        <v>0</v>
      </c>
      <c r="T19" s="28" t="n">
        <f aca="false">IF(OR(F19="",B19&lt;&gt;"Confirmed"),0,MAX(0,MIN(E19,DATE(Setup!$D$5,5,1))-MAX(D19,DATE(Setup!$D$5,4,1))))</f>
        <v>2</v>
      </c>
      <c r="U19" s="28" t="n">
        <f aca="false">IF(OR(F19="",B19&lt;&gt;"Confirmed"),0,MAX(0,MIN(E19,DATE(Setup!$D$5,6,1))-MAX(D19,DATE(Setup!$D$5,5,1))))</f>
        <v>0</v>
      </c>
      <c r="V19" s="28" t="n">
        <f aca="false">IF(OR(F19="",B19&lt;&gt;"Confirmed"),0,MAX(0,MIN(E19,DATE(Setup!$D$5,7,1))-MAX(D19,DATE(Setup!$D$5,6,1))))</f>
        <v>0</v>
      </c>
      <c r="W19" s="28" t="n">
        <f aca="false">IF(OR(F19="",B19&lt;&gt;"Confirmed"),0,MAX(0,MIN(E19,DATE(Setup!$D$5,8,1))-MAX(D19,DATE(Setup!$D$5,7,1))))</f>
        <v>0</v>
      </c>
      <c r="X19" s="28" t="n">
        <f aca="false">IF(OR(F19="",B19&lt;&gt;"Confirmed"),0,MAX(0,MIN(E19,DATE(Setup!$D$5,9,1))-MAX(D19,DATE(Setup!$D$5,8,1))))</f>
        <v>0</v>
      </c>
      <c r="Y19" s="28" t="n">
        <f aca="false">IF(OR(F19="",B19&lt;&gt;"Confirmed"),0,MAX(0,MIN(E19,DATE(Setup!$D$5,10,1))-MAX(D19,DATE(Setup!$D$5,9,1))))</f>
        <v>0</v>
      </c>
      <c r="Z19" s="28" t="n">
        <f aca="false">IF(OR(F19="",B19&lt;&gt;"Confirmed"),0,MAX(0,MIN(E19,DATE(Setup!$D$5,11,1))-MAX(D19,DATE(Setup!$D$5,10,1))))</f>
        <v>0</v>
      </c>
      <c r="AA19" s="28" t="n">
        <f aca="false">IF(OR(F19="",B19&lt;&gt;"Confirmed"),0,MAX(0,MIN(E19,DATE(Setup!$D$5,12,1))-MAX(D19,DATE(Setup!$D$5,11,1))))</f>
        <v>0</v>
      </c>
      <c r="AB19" s="28" t="n">
        <f aca="false">IF(OR(F19="",B19&lt;&gt;"Confirmed"),0,MAX(0,MIN(E19,DATE(Setup!$D$5,13,1))-MAX(D19,DATE(Setup!$D$5,12,1))))</f>
        <v>0</v>
      </c>
      <c r="AD19" s="28" t="n">
        <f aca="false">IFERROR(IF(J19="",0,J19/F19),0)</f>
        <v>267.5</v>
      </c>
      <c r="AE19" s="28" t="n">
        <f aca="false">IFERROR(IF(J19="",0,L19/F19),0)</f>
        <v>41.4625</v>
      </c>
      <c r="AF19" s="28" t="n">
        <f aca="false">IFERROR(IF(J19="",0,N19/F19),0)</f>
        <v>50</v>
      </c>
    </row>
    <row r="20" customFormat="false" ht="15" hidden="false" customHeight="false" outlineLevel="0" collapsed="false">
      <c r="A20" s="20" t="s">
        <v>24</v>
      </c>
      <c r="B20" s="20" t="s">
        <v>51</v>
      </c>
      <c r="C20" s="21" t="s">
        <v>62</v>
      </c>
      <c r="D20" s="22" t="n">
        <v>46136</v>
      </c>
      <c r="E20" s="22" t="n">
        <v>46141</v>
      </c>
      <c r="F20" s="23" t="n">
        <f aca="false">IF(OR(D20="",E20=""),"",E20-D20)</f>
        <v>5</v>
      </c>
      <c r="G20" s="24" t="n">
        <v>175</v>
      </c>
      <c r="H20" s="24"/>
      <c r="I20" s="24"/>
      <c r="J20" s="25" t="n">
        <f aca="false">IF(OR(F20="",B20&lt;&gt;"Confirmed"),"",F20*G20+IF(H20="",Setup!$C$19,H20)+I20)</f>
        <v>995</v>
      </c>
      <c r="K20" s="26" t="n">
        <f aca="false">IFERROR(INDEX(Setup!$C$10:$C$14,MATCH(A20,Setup!$B$10:$B$14,0)),0)</f>
        <v>0.155</v>
      </c>
      <c r="L20" s="25" t="n">
        <f aca="false">IF(J20="","",J20*K20)</f>
        <v>154.225</v>
      </c>
      <c r="M20" s="27" t="n">
        <f aca="false">IF(J20="","",J20-L20)</f>
        <v>840.775</v>
      </c>
      <c r="N20" s="25" t="n">
        <f aca="false">IF(J20="","",Setup!$C$20+Setup!$C$21)</f>
        <v>100</v>
      </c>
      <c r="O20" s="27" t="n">
        <f aca="false">IF(J20="","",M20-N20)</f>
        <v>740.775</v>
      </c>
      <c r="Q20" s="28" t="n">
        <f aca="false">IF(OR(F20="",B20&lt;&gt;"Confirmed"),0,MAX(0,MIN(E20,DATE(Setup!$D$5,2,1))-MAX(D20,DATE(Setup!$D$5,1,1))))</f>
        <v>0</v>
      </c>
      <c r="R20" s="28" t="n">
        <f aca="false">IF(OR(F20="",B20&lt;&gt;"Confirmed"),0,MAX(0,MIN(E20,DATE(Setup!$D$5,3,1))-MAX(D20,DATE(Setup!$D$5,2,1))))</f>
        <v>0</v>
      </c>
      <c r="S20" s="28" t="n">
        <f aca="false">IF(OR(F20="",B20&lt;&gt;"Confirmed"),0,MAX(0,MIN(E20,DATE(Setup!$D$5,4,1))-MAX(D20,DATE(Setup!$D$5,3,1))))</f>
        <v>0</v>
      </c>
      <c r="T20" s="28" t="n">
        <f aca="false">IF(OR(F20="",B20&lt;&gt;"Confirmed"),0,MAX(0,MIN(E20,DATE(Setup!$D$5,5,1))-MAX(D20,DATE(Setup!$D$5,4,1))))</f>
        <v>5</v>
      </c>
      <c r="U20" s="28" t="n">
        <f aca="false">IF(OR(F20="",B20&lt;&gt;"Confirmed"),0,MAX(0,MIN(E20,DATE(Setup!$D$5,6,1))-MAX(D20,DATE(Setup!$D$5,5,1))))</f>
        <v>0</v>
      </c>
      <c r="V20" s="28" t="n">
        <f aca="false">IF(OR(F20="",B20&lt;&gt;"Confirmed"),0,MAX(0,MIN(E20,DATE(Setup!$D$5,7,1))-MAX(D20,DATE(Setup!$D$5,6,1))))</f>
        <v>0</v>
      </c>
      <c r="W20" s="28" t="n">
        <f aca="false">IF(OR(F20="",B20&lt;&gt;"Confirmed"),0,MAX(0,MIN(E20,DATE(Setup!$D$5,8,1))-MAX(D20,DATE(Setup!$D$5,7,1))))</f>
        <v>0</v>
      </c>
      <c r="X20" s="28" t="n">
        <f aca="false">IF(OR(F20="",B20&lt;&gt;"Confirmed"),0,MAX(0,MIN(E20,DATE(Setup!$D$5,9,1))-MAX(D20,DATE(Setup!$D$5,8,1))))</f>
        <v>0</v>
      </c>
      <c r="Y20" s="28" t="n">
        <f aca="false">IF(OR(F20="",B20&lt;&gt;"Confirmed"),0,MAX(0,MIN(E20,DATE(Setup!$D$5,10,1))-MAX(D20,DATE(Setup!$D$5,9,1))))</f>
        <v>0</v>
      </c>
      <c r="Z20" s="28" t="n">
        <f aca="false">IF(OR(F20="",B20&lt;&gt;"Confirmed"),0,MAX(0,MIN(E20,DATE(Setup!$D$5,11,1))-MAX(D20,DATE(Setup!$D$5,10,1))))</f>
        <v>0</v>
      </c>
      <c r="AA20" s="28" t="n">
        <f aca="false">IF(OR(F20="",B20&lt;&gt;"Confirmed"),0,MAX(0,MIN(E20,DATE(Setup!$D$5,12,1))-MAX(D20,DATE(Setup!$D$5,11,1))))</f>
        <v>0</v>
      </c>
      <c r="AB20" s="28" t="n">
        <f aca="false">IF(OR(F20="",B20&lt;&gt;"Confirmed"),0,MAX(0,MIN(E20,DATE(Setup!$D$5,13,1))-MAX(D20,DATE(Setup!$D$5,12,1))))</f>
        <v>0</v>
      </c>
      <c r="AD20" s="28" t="n">
        <f aca="false">IFERROR(IF(J20="",0,J20/F20),0)</f>
        <v>199</v>
      </c>
      <c r="AE20" s="28" t="n">
        <f aca="false">IFERROR(IF(J20="",0,L20/F20),0)</f>
        <v>30.845</v>
      </c>
      <c r="AF20" s="28" t="n">
        <f aca="false">IFERROR(IF(J20="",0,N20/F20),0)</f>
        <v>20</v>
      </c>
    </row>
    <row r="21" customFormat="false" ht="15" hidden="false" customHeight="false" outlineLevel="0" collapsed="false">
      <c r="A21" s="20" t="s">
        <v>24</v>
      </c>
      <c r="B21" s="20" t="s">
        <v>51</v>
      </c>
      <c r="C21" s="21" t="s">
        <v>63</v>
      </c>
      <c r="D21" s="22" t="n">
        <v>46145</v>
      </c>
      <c r="E21" s="22" t="n">
        <v>46151</v>
      </c>
      <c r="F21" s="23" t="n">
        <f aca="false">IF(OR(D21="",E21=""),"",E21-D21)</f>
        <v>6</v>
      </c>
      <c r="G21" s="24" t="n">
        <v>210</v>
      </c>
      <c r="H21" s="24"/>
      <c r="I21" s="24"/>
      <c r="J21" s="25" t="n">
        <f aca="false">IF(OR(F21="",B21&lt;&gt;"Confirmed"),"",F21*G21+IF(H21="",Setup!$C$19,H21)+I21)</f>
        <v>1380</v>
      </c>
      <c r="K21" s="26" t="n">
        <f aca="false">IFERROR(INDEX(Setup!$C$10:$C$14,MATCH(A21,Setup!$B$10:$B$14,0)),0)</f>
        <v>0.155</v>
      </c>
      <c r="L21" s="25" t="n">
        <f aca="false">IF(J21="","",J21*K21)</f>
        <v>213.9</v>
      </c>
      <c r="M21" s="27" t="n">
        <f aca="false">IF(J21="","",J21-L21)</f>
        <v>1166.1</v>
      </c>
      <c r="N21" s="25" t="n">
        <f aca="false">IF(J21="","",Setup!$C$20+Setup!$C$21)</f>
        <v>100</v>
      </c>
      <c r="O21" s="27" t="n">
        <f aca="false">IF(J21="","",M21-N21)</f>
        <v>1066.1</v>
      </c>
      <c r="Q21" s="28" t="n">
        <f aca="false">IF(OR(F21="",B21&lt;&gt;"Confirmed"),0,MAX(0,MIN(E21,DATE(Setup!$D$5,2,1))-MAX(D21,DATE(Setup!$D$5,1,1))))</f>
        <v>0</v>
      </c>
      <c r="R21" s="28" t="n">
        <f aca="false">IF(OR(F21="",B21&lt;&gt;"Confirmed"),0,MAX(0,MIN(E21,DATE(Setup!$D$5,3,1))-MAX(D21,DATE(Setup!$D$5,2,1))))</f>
        <v>0</v>
      </c>
      <c r="S21" s="28" t="n">
        <f aca="false">IF(OR(F21="",B21&lt;&gt;"Confirmed"),0,MAX(0,MIN(E21,DATE(Setup!$D$5,4,1))-MAX(D21,DATE(Setup!$D$5,3,1))))</f>
        <v>0</v>
      </c>
      <c r="T21" s="28" t="n">
        <f aca="false">IF(OR(F21="",B21&lt;&gt;"Confirmed"),0,MAX(0,MIN(E21,DATE(Setup!$D$5,5,1))-MAX(D21,DATE(Setup!$D$5,4,1))))</f>
        <v>0</v>
      </c>
      <c r="U21" s="28" t="n">
        <f aca="false">IF(OR(F21="",B21&lt;&gt;"Confirmed"),0,MAX(0,MIN(E21,DATE(Setup!$D$5,6,1))-MAX(D21,DATE(Setup!$D$5,5,1))))</f>
        <v>6</v>
      </c>
      <c r="V21" s="28" t="n">
        <f aca="false">IF(OR(F21="",B21&lt;&gt;"Confirmed"),0,MAX(0,MIN(E21,DATE(Setup!$D$5,7,1))-MAX(D21,DATE(Setup!$D$5,6,1))))</f>
        <v>0</v>
      </c>
      <c r="W21" s="28" t="n">
        <f aca="false">IF(OR(F21="",B21&lt;&gt;"Confirmed"),0,MAX(0,MIN(E21,DATE(Setup!$D$5,8,1))-MAX(D21,DATE(Setup!$D$5,7,1))))</f>
        <v>0</v>
      </c>
      <c r="X21" s="28" t="n">
        <f aca="false">IF(OR(F21="",B21&lt;&gt;"Confirmed"),0,MAX(0,MIN(E21,DATE(Setup!$D$5,9,1))-MAX(D21,DATE(Setup!$D$5,8,1))))</f>
        <v>0</v>
      </c>
      <c r="Y21" s="28" t="n">
        <f aca="false">IF(OR(F21="",B21&lt;&gt;"Confirmed"),0,MAX(0,MIN(E21,DATE(Setup!$D$5,10,1))-MAX(D21,DATE(Setup!$D$5,9,1))))</f>
        <v>0</v>
      </c>
      <c r="Z21" s="28" t="n">
        <f aca="false">IF(OR(F21="",B21&lt;&gt;"Confirmed"),0,MAX(0,MIN(E21,DATE(Setup!$D$5,11,1))-MAX(D21,DATE(Setup!$D$5,10,1))))</f>
        <v>0</v>
      </c>
      <c r="AA21" s="28" t="n">
        <f aca="false">IF(OR(F21="",B21&lt;&gt;"Confirmed"),0,MAX(0,MIN(E21,DATE(Setup!$D$5,12,1))-MAX(D21,DATE(Setup!$D$5,11,1))))</f>
        <v>0</v>
      </c>
      <c r="AB21" s="28" t="n">
        <f aca="false">IF(OR(F21="",B21&lt;&gt;"Confirmed"),0,MAX(0,MIN(E21,DATE(Setup!$D$5,13,1))-MAX(D21,DATE(Setup!$D$5,12,1))))</f>
        <v>0</v>
      </c>
      <c r="AD21" s="28" t="n">
        <f aca="false">IFERROR(IF(J21="",0,J21/F21),0)</f>
        <v>230</v>
      </c>
      <c r="AE21" s="28" t="n">
        <f aca="false">IFERROR(IF(J21="",0,L21/F21),0)</f>
        <v>35.65</v>
      </c>
      <c r="AF21" s="28" t="n">
        <f aca="false">IFERROR(IF(J21="",0,N21/F21),0)</f>
        <v>16.6666666666667</v>
      </c>
    </row>
    <row r="22" customFormat="false" ht="15" hidden="false" customHeight="false" outlineLevel="0" collapsed="false">
      <c r="A22" s="20" t="s">
        <v>24</v>
      </c>
      <c r="B22" s="20" t="s">
        <v>51</v>
      </c>
      <c r="C22" s="21" t="s">
        <v>64</v>
      </c>
      <c r="D22" s="22" t="n">
        <v>46152</v>
      </c>
      <c r="E22" s="22" t="n">
        <v>46154</v>
      </c>
      <c r="F22" s="23" t="n">
        <f aca="false">IF(OR(D22="",E22=""),"",E22-D22)</f>
        <v>2</v>
      </c>
      <c r="G22" s="24" t="n">
        <v>195</v>
      </c>
      <c r="H22" s="24"/>
      <c r="I22" s="24"/>
      <c r="J22" s="25" t="n">
        <f aca="false">IF(OR(F22="",B22&lt;&gt;"Confirmed"),"",F22*G22+IF(H22="",Setup!$C$19,H22)+I22)</f>
        <v>510</v>
      </c>
      <c r="K22" s="26" t="n">
        <f aca="false">IFERROR(INDEX(Setup!$C$10:$C$14,MATCH(A22,Setup!$B$10:$B$14,0)),0)</f>
        <v>0.155</v>
      </c>
      <c r="L22" s="25" t="n">
        <f aca="false">IF(J22="","",J22*K22)</f>
        <v>79.05</v>
      </c>
      <c r="M22" s="27" t="n">
        <f aca="false">IF(J22="","",J22-L22)</f>
        <v>430.95</v>
      </c>
      <c r="N22" s="25" t="n">
        <f aca="false">IF(J22="","",Setup!$C$20+Setup!$C$21)</f>
        <v>100</v>
      </c>
      <c r="O22" s="27" t="n">
        <f aca="false">IF(J22="","",M22-N22)</f>
        <v>330.95</v>
      </c>
      <c r="Q22" s="28" t="n">
        <f aca="false">IF(OR(F22="",B22&lt;&gt;"Confirmed"),0,MAX(0,MIN(E22,DATE(Setup!$D$5,2,1))-MAX(D22,DATE(Setup!$D$5,1,1))))</f>
        <v>0</v>
      </c>
      <c r="R22" s="28" t="n">
        <f aca="false">IF(OR(F22="",B22&lt;&gt;"Confirmed"),0,MAX(0,MIN(E22,DATE(Setup!$D$5,3,1))-MAX(D22,DATE(Setup!$D$5,2,1))))</f>
        <v>0</v>
      </c>
      <c r="S22" s="28" t="n">
        <f aca="false">IF(OR(F22="",B22&lt;&gt;"Confirmed"),0,MAX(0,MIN(E22,DATE(Setup!$D$5,4,1))-MAX(D22,DATE(Setup!$D$5,3,1))))</f>
        <v>0</v>
      </c>
      <c r="T22" s="28" t="n">
        <f aca="false">IF(OR(F22="",B22&lt;&gt;"Confirmed"),0,MAX(0,MIN(E22,DATE(Setup!$D$5,5,1))-MAX(D22,DATE(Setup!$D$5,4,1))))</f>
        <v>0</v>
      </c>
      <c r="U22" s="28" t="n">
        <f aca="false">IF(OR(F22="",B22&lt;&gt;"Confirmed"),0,MAX(0,MIN(E22,DATE(Setup!$D$5,6,1))-MAX(D22,DATE(Setup!$D$5,5,1))))</f>
        <v>2</v>
      </c>
      <c r="V22" s="28" t="n">
        <f aca="false">IF(OR(F22="",B22&lt;&gt;"Confirmed"),0,MAX(0,MIN(E22,DATE(Setup!$D$5,7,1))-MAX(D22,DATE(Setup!$D$5,6,1))))</f>
        <v>0</v>
      </c>
      <c r="W22" s="28" t="n">
        <f aca="false">IF(OR(F22="",B22&lt;&gt;"Confirmed"),0,MAX(0,MIN(E22,DATE(Setup!$D$5,8,1))-MAX(D22,DATE(Setup!$D$5,7,1))))</f>
        <v>0</v>
      </c>
      <c r="X22" s="28" t="n">
        <f aca="false">IF(OR(F22="",B22&lt;&gt;"Confirmed"),0,MAX(0,MIN(E22,DATE(Setup!$D$5,9,1))-MAX(D22,DATE(Setup!$D$5,8,1))))</f>
        <v>0</v>
      </c>
      <c r="Y22" s="28" t="n">
        <f aca="false">IF(OR(F22="",B22&lt;&gt;"Confirmed"),0,MAX(0,MIN(E22,DATE(Setup!$D$5,10,1))-MAX(D22,DATE(Setup!$D$5,9,1))))</f>
        <v>0</v>
      </c>
      <c r="Z22" s="28" t="n">
        <f aca="false">IF(OR(F22="",B22&lt;&gt;"Confirmed"),0,MAX(0,MIN(E22,DATE(Setup!$D$5,11,1))-MAX(D22,DATE(Setup!$D$5,10,1))))</f>
        <v>0</v>
      </c>
      <c r="AA22" s="28" t="n">
        <f aca="false">IF(OR(F22="",B22&lt;&gt;"Confirmed"),0,MAX(0,MIN(E22,DATE(Setup!$D$5,12,1))-MAX(D22,DATE(Setup!$D$5,11,1))))</f>
        <v>0</v>
      </c>
      <c r="AB22" s="28" t="n">
        <f aca="false">IF(OR(F22="",B22&lt;&gt;"Confirmed"),0,MAX(0,MIN(E22,DATE(Setup!$D$5,13,1))-MAX(D22,DATE(Setup!$D$5,12,1))))</f>
        <v>0</v>
      </c>
      <c r="AD22" s="28" t="n">
        <f aca="false">IFERROR(IF(J22="",0,J22/F22),0)</f>
        <v>255</v>
      </c>
      <c r="AE22" s="28" t="n">
        <f aca="false">IFERROR(IF(J22="",0,L22/F22),0)</f>
        <v>39.525</v>
      </c>
      <c r="AF22" s="28" t="n">
        <f aca="false">IFERROR(IF(J22="",0,N22/F22),0)</f>
        <v>50</v>
      </c>
    </row>
    <row r="23" customFormat="false" ht="15" hidden="false" customHeight="false" outlineLevel="0" collapsed="false">
      <c r="A23" s="20" t="s">
        <v>24</v>
      </c>
      <c r="B23" s="20" t="s">
        <v>51</v>
      </c>
      <c r="C23" s="21" t="s">
        <v>65</v>
      </c>
      <c r="D23" s="22" t="n">
        <v>46155</v>
      </c>
      <c r="E23" s="22" t="n">
        <v>46158</v>
      </c>
      <c r="F23" s="23" t="n">
        <f aca="false">IF(OR(D23="",E23=""),"",E23-D23)</f>
        <v>3</v>
      </c>
      <c r="G23" s="24" t="n">
        <v>190</v>
      </c>
      <c r="H23" s="24"/>
      <c r="I23" s="24"/>
      <c r="J23" s="25" t="n">
        <f aca="false">IF(OR(F23="",B23&lt;&gt;"Confirmed"),"",F23*G23+IF(H23="",Setup!$C$19,H23)+I23)</f>
        <v>690</v>
      </c>
      <c r="K23" s="26" t="n">
        <f aca="false">IFERROR(INDEX(Setup!$C$10:$C$14,MATCH(A23,Setup!$B$10:$B$14,0)),0)</f>
        <v>0.155</v>
      </c>
      <c r="L23" s="25" t="n">
        <f aca="false">IF(J23="","",J23*K23)</f>
        <v>106.95</v>
      </c>
      <c r="M23" s="27" t="n">
        <f aca="false">IF(J23="","",J23-L23)</f>
        <v>583.05</v>
      </c>
      <c r="N23" s="25" t="n">
        <f aca="false">IF(J23="","",Setup!$C$20+Setup!$C$21)</f>
        <v>100</v>
      </c>
      <c r="O23" s="27" t="n">
        <f aca="false">IF(J23="","",M23-N23)</f>
        <v>483.05</v>
      </c>
      <c r="Q23" s="28" t="n">
        <f aca="false">IF(OR(F23="",B23&lt;&gt;"Confirmed"),0,MAX(0,MIN(E23,DATE(Setup!$D$5,2,1))-MAX(D23,DATE(Setup!$D$5,1,1))))</f>
        <v>0</v>
      </c>
      <c r="R23" s="28" t="n">
        <f aca="false">IF(OR(F23="",B23&lt;&gt;"Confirmed"),0,MAX(0,MIN(E23,DATE(Setup!$D$5,3,1))-MAX(D23,DATE(Setup!$D$5,2,1))))</f>
        <v>0</v>
      </c>
      <c r="S23" s="28" t="n">
        <f aca="false">IF(OR(F23="",B23&lt;&gt;"Confirmed"),0,MAX(0,MIN(E23,DATE(Setup!$D$5,4,1))-MAX(D23,DATE(Setup!$D$5,3,1))))</f>
        <v>0</v>
      </c>
      <c r="T23" s="28" t="n">
        <f aca="false">IF(OR(F23="",B23&lt;&gt;"Confirmed"),0,MAX(0,MIN(E23,DATE(Setup!$D$5,5,1))-MAX(D23,DATE(Setup!$D$5,4,1))))</f>
        <v>0</v>
      </c>
      <c r="U23" s="28" t="n">
        <f aca="false">IF(OR(F23="",B23&lt;&gt;"Confirmed"),0,MAX(0,MIN(E23,DATE(Setup!$D$5,6,1))-MAX(D23,DATE(Setup!$D$5,5,1))))</f>
        <v>3</v>
      </c>
      <c r="V23" s="28" t="n">
        <f aca="false">IF(OR(F23="",B23&lt;&gt;"Confirmed"),0,MAX(0,MIN(E23,DATE(Setup!$D$5,7,1))-MAX(D23,DATE(Setup!$D$5,6,1))))</f>
        <v>0</v>
      </c>
      <c r="W23" s="28" t="n">
        <f aca="false">IF(OR(F23="",B23&lt;&gt;"Confirmed"),0,MAX(0,MIN(E23,DATE(Setup!$D$5,8,1))-MAX(D23,DATE(Setup!$D$5,7,1))))</f>
        <v>0</v>
      </c>
      <c r="X23" s="28" t="n">
        <f aca="false">IF(OR(F23="",B23&lt;&gt;"Confirmed"),0,MAX(0,MIN(E23,DATE(Setup!$D$5,9,1))-MAX(D23,DATE(Setup!$D$5,8,1))))</f>
        <v>0</v>
      </c>
      <c r="Y23" s="28" t="n">
        <f aca="false">IF(OR(F23="",B23&lt;&gt;"Confirmed"),0,MAX(0,MIN(E23,DATE(Setup!$D$5,10,1))-MAX(D23,DATE(Setup!$D$5,9,1))))</f>
        <v>0</v>
      </c>
      <c r="Z23" s="28" t="n">
        <f aca="false">IF(OR(F23="",B23&lt;&gt;"Confirmed"),0,MAX(0,MIN(E23,DATE(Setup!$D$5,11,1))-MAX(D23,DATE(Setup!$D$5,10,1))))</f>
        <v>0</v>
      </c>
      <c r="AA23" s="28" t="n">
        <f aca="false">IF(OR(F23="",B23&lt;&gt;"Confirmed"),0,MAX(0,MIN(E23,DATE(Setup!$D$5,12,1))-MAX(D23,DATE(Setup!$D$5,11,1))))</f>
        <v>0</v>
      </c>
      <c r="AB23" s="28" t="n">
        <f aca="false">IF(OR(F23="",B23&lt;&gt;"Confirmed"),0,MAX(0,MIN(E23,DATE(Setup!$D$5,13,1))-MAX(D23,DATE(Setup!$D$5,12,1))))</f>
        <v>0</v>
      </c>
      <c r="AD23" s="28" t="n">
        <f aca="false">IFERROR(IF(J23="",0,J23/F23),0)</f>
        <v>230</v>
      </c>
      <c r="AE23" s="28" t="n">
        <f aca="false">IFERROR(IF(J23="",0,L23/F23),0)</f>
        <v>35.65</v>
      </c>
      <c r="AF23" s="28" t="n">
        <f aca="false">IFERROR(IF(J23="",0,N23/F23),0)</f>
        <v>33.3333333333333</v>
      </c>
    </row>
    <row r="24" customFormat="false" ht="15" hidden="false" customHeight="false" outlineLevel="0" collapsed="false">
      <c r="A24" s="20" t="s">
        <v>27</v>
      </c>
      <c r="B24" s="20" t="s">
        <v>51</v>
      </c>
      <c r="C24" s="21" t="s">
        <v>66</v>
      </c>
      <c r="D24" s="22" t="n">
        <v>46159</v>
      </c>
      <c r="E24" s="22" t="n">
        <v>46165</v>
      </c>
      <c r="F24" s="23" t="n">
        <f aca="false">IF(OR(D24="",E24=""),"",E24-D24)</f>
        <v>6</v>
      </c>
      <c r="G24" s="24" t="n">
        <v>210</v>
      </c>
      <c r="H24" s="24"/>
      <c r="I24" s="24"/>
      <c r="J24" s="25" t="n">
        <f aca="false">IF(OR(F24="",B24&lt;&gt;"Confirmed"),"",F24*G24+IF(H24="",Setup!$C$19,H24)+I24)</f>
        <v>1380</v>
      </c>
      <c r="K24" s="26" t="n">
        <f aca="false">IFERROR(INDEX(Setup!$C$10:$C$14,MATCH(A24,Setup!$B$10:$B$14,0)),0)</f>
        <v>0.03</v>
      </c>
      <c r="L24" s="25" t="n">
        <f aca="false">IF(J24="","",J24*K24)</f>
        <v>41.4</v>
      </c>
      <c r="M24" s="27" t="n">
        <f aca="false">IF(J24="","",J24-L24)</f>
        <v>1338.6</v>
      </c>
      <c r="N24" s="25" t="n">
        <f aca="false">IF(J24="","",Setup!$C$20+Setup!$C$21)</f>
        <v>100</v>
      </c>
      <c r="O24" s="27" t="n">
        <f aca="false">IF(J24="","",M24-N24)</f>
        <v>1238.6</v>
      </c>
      <c r="Q24" s="28" t="n">
        <f aca="false">IF(OR(F24="",B24&lt;&gt;"Confirmed"),0,MAX(0,MIN(E24,DATE(Setup!$D$5,2,1))-MAX(D24,DATE(Setup!$D$5,1,1))))</f>
        <v>0</v>
      </c>
      <c r="R24" s="28" t="n">
        <f aca="false">IF(OR(F24="",B24&lt;&gt;"Confirmed"),0,MAX(0,MIN(E24,DATE(Setup!$D$5,3,1))-MAX(D24,DATE(Setup!$D$5,2,1))))</f>
        <v>0</v>
      </c>
      <c r="S24" s="28" t="n">
        <f aca="false">IF(OR(F24="",B24&lt;&gt;"Confirmed"),0,MAX(0,MIN(E24,DATE(Setup!$D$5,4,1))-MAX(D24,DATE(Setup!$D$5,3,1))))</f>
        <v>0</v>
      </c>
      <c r="T24" s="28" t="n">
        <f aca="false">IF(OR(F24="",B24&lt;&gt;"Confirmed"),0,MAX(0,MIN(E24,DATE(Setup!$D$5,5,1))-MAX(D24,DATE(Setup!$D$5,4,1))))</f>
        <v>0</v>
      </c>
      <c r="U24" s="28" t="n">
        <f aca="false">IF(OR(F24="",B24&lt;&gt;"Confirmed"),0,MAX(0,MIN(E24,DATE(Setup!$D$5,6,1))-MAX(D24,DATE(Setup!$D$5,5,1))))</f>
        <v>6</v>
      </c>
      <c r="V24" s="28" t="n">
        <f aca="false">IF(OR(F24="",B24&lt;&gt;"Confirmed"),0,MAX(0,MIN(E24,DATE(Setup!$D$5,7,1))-MAX(D24,DATE(Setup!$D$5,6,1))))</f>
        <v>0</v>
      </c>
      <c r="W24" s="28" t="n">
        <f aca="false">IF(OR(F24="",B24&lt;&gt;"Confirmed"),0,MAX(0,MIN(E24,DATE(Setup!$D$5,8,1))-MAX(D24,DATE(Setup!$D$5,7,1))))</f>
        <v>0</v>
      </c>
      <c r="X24" s="28" t="n">
        <f aca="false">IF(OR(F24="",B24&lt;&gt;"Confirmed"),0,MAX(0,MIN(E24,DATE(Setup!$D$5,9,1))-MAX(D24,DATE(Setup!$D$5,8,1))))</f>
        <v>0</v>
      </c>
      <c r="Y24" s="28" t="n">
        <f aca="false">IF(OR(F24="",B24&lt;&gt;"Confirmed"),0,MAX(0,MIN(E24,DATE(Setup!$D$5,10,1))-MAX(D24,DATE(Setup!$D$5,9,1))))</f>
        <v>0</v>
      </c>
      <c r="Z24" s="28" t="n">
        <f aca="false">IF(OR(F24="",B24&lt;&gt;"Confirmed"),0,MAX(0,MIN(E24,DATE(Setup!$D$5,11,1))-MAX(D24,DATE(Setup!$D$5,10,1))))</f>
        <v>0</v>
      </c>
      <c r="AA24" s="28" t="n">
        <f aca="false">IF(OR(F24="",B24&lt;&gt;"Confirmed"),0,MAX(0,MIN(E24,DATE(Setup!$D$5,12,1))-MAX(D24,DATE(Setup!$D$5,11,1))))</f>
        <v>0</v>
      </c>
      <c r="AB24" s="28" t="n">
        <f aca="false">IF(OR(F24="",B24&lt;&gt;"Confirmed"),0,MAX(0,MIN(E24,DATE(Setup!$D$5,13,1))-MAX(D24,DATE(Setup!$D$5,12,1))))</f>
        <v>0</v>
      </c>
      <c r="AD24" s="28" t="n">
        <f aca="false">IFERROR(IF(J24="",0,J24/F24),0)</f>
        <v>230</v>
      </c>
      <c r="AE24" s="28" t="n">
        <f aca="false">IFERROR(IF(J24="",0,L24/F24),0)</f>
        <v>6.9</v>
      </c>
      <c r="AF24" s="28" t="n">
        <f aca="false">IFERROR(IF(J24="",0,N24/F24),0)</f>
        <v>16.6666666666667</v>
      </c>
    </row>
    <row r="25" customFormat="false" ht="15" hidden="false" customHeight="false" outlineLevel="0" collapsed="false">
      <c r="A25" s="20" t="s">
        <v>25</v>
      </c>
      <c r="B25" s="20" t="s">
        <v>51</v>
      </c>
      <c r="C25" s="21" t="s">
        <v>67</v>
      </c>
      <c r="D25" s="22" t="n">
        <v>46169</v>
      </c>
      <c r="E25" s="22" t="n">
        <v>46173</v>
      </c>
      <c r="F25" s="23" t="n">
        <f aca="false">IF(OR(D25="",E25=""),"",E25-D25)</f>
        <v>4</v>
      </c>
      <c r="G25" s="24" t="n">
        <v>195</v>
      </c>
      <c r="H25" s="24"/>
      <c r="I25" s="24"/>
      <c r="J25" s="25" t="n">
        <f aca="false">IF(OR(F25="",B25&lt;&gt;"Confirmed"),"",F25*G25+IF(H25="",Setup!$C$19,H25)+I25)</f>
        <v>900</v>
      </c>
      <c r="K25" s="26" t="n">
        <f aca="false">IFERROR(INDEX(Setup!$C$10:$C$14,MATCH(A25,Setup!$B$10:$B$14,0)),0)</f>
        <v>0.12</v>
      </c>
      <c r="L25" s="25" t="n">
        <f aca="false">IF(J25="","",J25*K25)</f>
        <v>108</v>
      </c>
      <c r="M25" s="27" t="n">
        <f aca="false">IF(J25="","",J25-L25)</f>
        <v>792</v>
      </c>
      <c r="N25" s="25" t="n">
        <f aca="false">IF(J25="","",Setup!$C$20+Setup!$C$21)</f>
        <v>100</v>
      </c>
      <c r="O25" s="27" t="n">
        <f aca="false">IF(J25="","",M25-N25)</f>
        <v>692</v>
      </c>
      <c r="Q25" s="28" t="n">
        <f aca="false">IF(OR(F25="",B25&lt;&gt;"Confirmed"),0,MAX(0,MIN(E25,DATE(Setup!$D$5,2,1))-MAX(D25,DATE(Setup!$D$5,1,1))))</f>
        <v>0</v>
      </c>
      <c r="R25" s="28" t="n">
        <f aca="false">IF(OR(F25="",B25&lt;&gt;"Confirmed"),0,MAX(0,MIN(E25,DATE(Setup!$D$5,3,1))-MAX(D25,DATE(Setup!$D$5,2,1))))</f>
        <v>0</v>
      </c>
      <c r="S25" s="28" t="n">
        <f aca="false">IF(OR(F25="",B25&lt;&gt;"Confirmed"),0,MAX(0,MIN(E25,DATE(Setup!$D$5,4,1))-MAX(D25,DATE(Setup!$D$5,3,1))))</f>
        <v>0</v>
      </c>
      <c r="T25" s="28" t="n">
        <f aca="false">IF(OR(F25="",B25&lt;&gt;"Confirmed"),0,MAX(0,MIN(E25,DATE(Setup!$D$5,5,1))-MAX(D25,DATE(Setup!$D$5,4,1))))</f>
        <v>0</v>
      </c>
      <c r="U25" s="28" t="n">
        <f aca="false">IF(OR(F25="",B25&lt;&gt;"Confirmed"),0,MAX(0,MIN(E25,DATE(Setup!$D$5,6,1))-MAX(D25,DATE(Setup!$D$5,5,1))))</f>
        <v>4</v>
      </c>
      <c r="V25" s="28" t="n">
        <f aca="false">IF(OR(F25="",B25&lt;&gt;"Confirmed"),0,MAX(0,MIN(E25,DATE(Setup!$D$5,7,1))-MAX(D25,DATE(Setup!$D$5,6,1))))</f>
        <v>0</v>
      </c>
      <c r="W25" s="28" t="n">
        <f aca="false">IF(OR(F25="",B25&lt;&gt;"Confirmed"),0,MAX(0,MIN(E25,DATE(Setup!$D$5,8,1))-MAX(D25,DATE(Setup!$D$5,7,1))))</f>
        <v>0</v>
      </c>
      <c r="X25" s="28" t="n">
        <f aca="false">IF(OR(F25="",B25&lt;&gt;"Confirmed"),0,MAX(0,MIN(E25,DATE(Setup!$D$5,9,1))-MAX(D25,DATE(Setup!$D$5,8,1))))</f>
        <v>0</v>
      </c>
      <c r="Y25" s="28" t="n">
        <f aca="false">IF(OR(F25="",B25&lt;&gt;"Confirmed"),0,MAX(0,MIN(E25,DATE(Setup!$D$5,10,1))-MAX(D25,DATE(Setup!$D$5,9,1))))</f>
        <v>0</v>
      </c>
      <c r="Z25" s="28" t="n">
        <f aca="false">IF(OR(F25="",B25&lt;&gt;"Confirmed"),0,MAX(0,MIN(E25,DATE(Setup!$D$5,11,1))-MAX(D25,DATE(Setup!$D$5,10,1))))</f>
        <v>0</v>
      </c>
      <c r="AA25" s="28" t="n">
        <f aca="false">IF(OR(F25="",B25&lt;&gt;"Confirmed"),0,MAX(0,MIN(E25,DATE(Setup!$D$5,12,1))-MAX(D25,DATE(Setup!$D$5,11,1))))</f>
        <v>0</v>
      </c>
      <c r="AB25" s="28" t="n">
        <f aca="false">IF(OR(F25="",B25&lt;&gt;"Confirmed"),0,MAX(0,MIN(E25,DATE(Setup!$D$5,13,1))-MAX(D25,DATE(Setup!$D$5,12,1))))</f>
        <v>0</v>
      </c>
      <c r="AD25" s="28" t="n">
        <f aca="false">IFERROR(IF(J25="",0,J25/F25),0)</f>
        <v>225</v>
      </c>
      <c r="AE25" s="28" t="n">
        <f aca="false">IFERROR(IF(J25="",0,L25/F25),0)</f>
        <v>27</v>
      </c>
      <c r="AF25" s="28" t="n">
        <f aca="false">IFERROR(IF(J25="",0,N25/F25),0)</f>
        <v>25</v>
      </c>
    </row>
    <row r="26" customFormat="false" ht="15" hidden="false" customHeight="false" outlineLevel="0" collapsed="false">
      <c r="A26" s="20" t="s">
        <v>25</v>
      </c>
      <c r="B26" s="20" t="s">
        <v>68</v>
      </c>
      <c r="C26" s="21" t="s">
        <v>67</v>
      </c>
      <c r="D26" s="22" t="n">
        <v>46173</v>
      </c>
      <c r="E26" s="22" t="n">
        <v>46176</v>
      </c>
      <c r="F26" s="23" t="n">
        <f aca="false">IF(OR(D26="",E26=""),"",E26-D26)</f>
        <v>3</v>
      </c>
      <c r="G26" s="24" t="n">
        <v>195</v>
      </c>
      <c r="H26" s="24"/>
      <c r="I26" s="24"/>
      <c r="J26" s="25" t="str">
        <f aca="false">IF(OR(F26="",B26&lt;&gt;"Confirmed"),"",F26*G26+IF(H26="",Setup!$C$19,H26)+I26)</f>
        <v/>
      </c>
      <c r="K26" s="26" t="n">
        <f aca="false">IFERROR(INDEX(Setup!$C$10:$C$14,MATCH(A26,Setup!$B$10:$B$14,0)),0)</f>
        <v>0.12</v>
      </c>
      <c r="L26" s="25" t="str">
        <f aca="false">IF(J26="","",J26*K26)</f>
        <v/>
      </c>
      <c r="M26" s="27" t="str">
        <f aca="false">IF(J26="","",J26-L26)</f>
        <v/>
      </c>
      <c r="N26" s="25" t="str">
        <f aca="false">IF(J26="","",Setup!$C$20+Setup!$C$21)</f>
        <v/>
      </c>
      <c r="O26" s="27" t="str">
        <f aca="false">IF(J26="","",M26-N26)</f>
        <v/>
      </c>
      <c r="Q26" s="28" t="n">
        <f aca="false">IF(OR(F26="",B26&lt;&gt;"Confirmed"),0,MAX(0,MIN(E26,DATE(Setup!$D$5,2,1))-MAX(D26,DATE(Setup!$D$5,1,1))))</f>
        <v>0</v>
      </c>
      <c r="R26" s="28" t="n">
        <f aca="false">IF(OR(F26="",B26&lt;&gt;"Confirmed"),0,MAX(0,MIN(E26,DATE(Setup!$D$5,3,1))-MAX(D26,DATE(Setup!$D$5,2,1))))</f>
        <v>0</v>
      </c>
      <c r="S26" s="28" t="n">
        <f aca="false">IF(OR(F26="",B26&lt;&gt;"Confirmed"),0,MAX(0,MIN(E26,DATE(Setup!$D$5,4,1))-MAX(D26,DATE(Setup!$D$5,3,1))))</f>
        <v>0</v>
      </c>
      <c r="T26" s="28" t="n">
        <f aca="false">IF(OR(F26="",B26&lt;&gt;"Confirmed"),0,MAX(0,MIN(E26,DATE(Setup!$D$5,5,1))-MAX(D26,DATE(Setup!$D$5,4,1))))</f>
        <v>0</v>
      </c>
      <c r="U26" s="28" t="n">
        <f aca="false">IF(OR(F26="",B26&lt;&gt;"Confirmed"),0,MAX(0,MIN(E26,DATE(Setup!$D$5,6,1))-MAX(D26,DATE(Setup!$D$5,5,1))))</f>
        <v>0</v>
      </c>
      <c r="V26" s="28" t="n">
        <f aca="false">IF(OR(F26="",B26&lt;&gt;"Confirmed"),0,MAX(0,MIN(E26,DATE(Setup!$D$5,7,1))-MAX(D26,DATE(Setup!$D$5,6,1))))</f>
        <v>0</v>
      </c>
      <c r="W26" s="28" t="n">
        <f aca="false">IF(OR(F26="",B26&lt;&gt;"Confirmed"),0,MAX(0,MIN(E26,DATE(Setup!$D$5,8,1))-MAX(D26,DATE(Setup!$D$5,7,1))))</f>
        <v>0</v>
      </c>
      <c r="X26" s="28" t="n">
        <f aca="false">IF(OR(F26="",B26&lt;&gt;"Confirmed"),0,MAX(0,MIN(E26,DATE(Setup!$D$5,9,1))-MAX(D26,DATE(Setup!$D$5,8,1))))</f>
        <v>0</v>
      </c>
      <c r="Y26" s="28" t="n">
        <f aca="false">IF(OR(F26="",B26&lt;&gt;"Confirmed"),0,MAX(0,MIN(E26,DATE(Setup!$D$5,10,1))-MAX(D26,DATE(Setup!$D$5,9,1))))</f>
        <v>0</v>
      </c>
      <c r="Z26" s="28" t="n">
        <f aca="false">IF(OR(F26="",B26&lt;&gt;"Confirmed"),0,MAX(0,MIN(E26,DATE(Setup!$D$5,11,1))-MAX(D26,DATE(Setup!$D$5,10,1))))</f>
        <v>0</v>
      </c>
      <c r="AA26" s="28" t="n">
        <f aca="false">IF(OR(F26="",B26&lt;&gt;"Confirmed"),0,MAX(0,MIN(E26,DATE(Setup!$D$5,12,1))-MAX(D26,DATE(Setup!$D$5,11,1))))</f>
        <v>0</v>
      </c>
      <c r="AB26" s="28" t="n">
        <f aca="false">IF(OR(F26="",B26&lt;&gt;"Confirmed"),0,MAX(0,MIN(E26,DATE(Setup!$D$5,13,1))-MAX(D26,DATE(Setup!$D$5,12,1))))</f>
        <v>0</v>
      </c>
      <c r="AD26" s="28" t="n">
        <f aca="false">IFERROR(IF(J26="",0,J26/F26),0)</f>
        <v>0</v>
      </c>
      <c r="AE26" s="28" t="n">
        <f aca="false">IFERROR(IF(J26="",0,L26/F26),0)</f>
        <v>0</v>
      </c>
      <c r="AF26" s="28" t="n">
        <f aca="false">IFERROR(IF(J26="",0,N26/F26),0)</f>
        <v>0</v>
      </c>
    </row>
    <row r="27" customFormat="false" ht="15" hidden="false" customHeight="false" outlineLevel="0" collapsed="false">
      <c r="A27" s="20" t="s">
        <v>24</v>
      </c>
      <c r="B27" s="20" t="s">
        <v>51</v>
      </c>
      <c r="C27" s="21" t="s">
        <v>69</v>
      </c>
      <c r="D27" s="22" t="n">
        <v>46173</v>
      </c>
      <c r="E27" s="22" t="n">
        <v>46180</v>
      </c>
      <c r="F27" s="23" t="n">
        <f aca="false">IF(OR(D27="",E27=""),"",E27-D27)</f>
        <v>7</v>
      </c>
      <c r="G27" s="24" t="n">
        <v>205</v>
      </c>
      <c r="H27" s="24"/>
      <c r="I27" s="24"/>
      <c r="J27" s="25" t="n">
        <f aca="false">IF(OR(F27="",B27&lt;&gt;"Confirmed"),"",F27*G27+IF(H27="",Setup!$C$19,H27)+I27)</f>
        <v>1555</v>
      </c>
      <c r="K27" s="26" t="n">
        <f aca="false">IFERROR(INDEX(Setup!$C$10:$C$14,MATCH(A27,Setup!$B$10:$B$14,0)),0)</f>
        <v>0.155</v>
      </c>
      <c r="L27" s="25" t="n">
        <f aca="false">IF(J27="","",J27*K27)</f>
        <v>241.025</v>
      </c>
      <c r="M27" s="27" t="n">
        <f aca="false">IF(J27="","",J27-L27)</f>
        <v>1313.975</v>
      </c>
      <c r="N27" s="25" t="n">
        <f aca="false">IF(J27="","",Setup!$C$20+Setup!$C$21)</f>
        <v>100</v>
      </c>
      <c r="O27" s="27" t="n">
        <f aca="false">IF(J27="","",M27-N27)</f>
        <v>1213.975</v>
      </c>
      <c r="Q27" s="28" t="n">
        <f aca="false">IF(OR(F27="",B27&lt;&gt;"Confirmed"),0,MAX(0,MIN(E27,DATE(Setup!$D$5,2,1))-MAX(D27,DATE(Setup!$D$5,1,1))))</f>
        <v>0</v>
      </c>
      <c r="R27" s="28" t="n">
        <f aca="false">IF(OR(F27="",B27&lt;&gt;"Confirmed"),0,MAX(0,MIN(E27,DATE(Setup!$D$5,3,1))-MAX(D27,DATE(Setup!$D$5,2,1))))</f>
        <v>0</v>
      </c>
      <c r="S27" s="28" t="n">
        <f aca="false">IF(OR(F27="",B27&lt;&gt;"Confirmed"),0,MAX(0,MIN(E27,DATE(Setup!$D$5,4,1))-MAX(D27,DATE(Setup!$D$5,3,1))))</f>
        <v>0</v>
      </c>
      <c r="T27" s="28" t="n">
        <f aca="false">IF(OR(F27="",B27&lt;&gt;"Confirmed"),0,MAX(0,MIN(E27,DATE(Setup!$D$5,5,1))-MAX(D27,DATE(Setup!$D$5,4,1))))</f>
        <v>0</v>
      </c>
      <c r="U27" s="28" t="n">
        <f aca="false">IF(OR(F27="",B27&lt;&gt;"Confirmed"),0,MAX(0,MIN(E27,DATE(Setup!$D$5,6,1))-MAX(D27,DATE(Setup!$D$5,5,1))))</f>
        <v>1</v>
      </c>
      <c r="V27" s="28" t="n">
        <f aca="false">IF(OR(F27="",B27&lt;&gt;"Confirmed"),0,MAX(0,MIN(E27,DATE(Setup!$D$5,7,1))-MAX(D27,DATE(Setup!$D$5,6,1))))</f>
        <v>6</v>
      </c>
      <c r="W27" s="28" t="n">
        <f aca="false">IF(OR(F27="",B27&lt;&gt;"Confirmed"),0,MAX(0,MIN(E27,DATE(Setup!$D$5,8,1))-MAX(D27,DATE(Setup!$D$5,7,1))))</f>
        <v>0</v>
      </c>
      <c r="X27" s="28" t="n">
        <f aca="false">IF(OR(F27="",B27&lt;&gt;"Confirmed"),0,MAX(0,MIN(E27,DATE(Setup!$D$5,9,1))-MAX(D27,DATE(Setup!$D$5,8,1))))</f>
        <v>0</v>
      </c>
      <c r="Y27" s="28" t="n">
        <f aca="false">IF(OR(F27="",B27&lt;&gt;"Confirmed"),0,MAX(0,MIN(E27,DATE(Setup!$D$5,10,1))-MAX(D27,DATE(Setup!$D$5,9,1))))</f>
        <v>0</v>
      </c>
      <c r="Z27" s="28" t="n">
        <f aca="false">IF(OR(F27="",B27&lt;&gt;"Confirmed"),0,MAX(0,MIN(E27,DATE(Setup!$D$5,11,1))-MAX(D27,DATE(Setup!$D$5,10,1))))</f>
        <v>0</v>
      </c>
      <c r="AA27" s="28" t="n">
        <f aca="false">IF(OR(F27="",B27&lt;&gt;"Confirmed"),0,MAX(0,MIN(E27,DATE(Setup!$D$5,12,1))-MAX(D27,DATE(Setup!$D$5,11,1))))</f>
        <v>0</v>
      </c>
      <c r="AB27" s="28" t="n">
        <f aca="false">IF(OR(F27="",B27&lt;&gt;"Confirmed"),0,MAX(0,MIN(E27,DATE(Setup!$D$5,13,1))-MAX(D27,DATE(Setup!$D$5,12,1))))</f>
        <v>0</v>
      </c>
      <c r="AD27" s="28" t="n">
        <f aca="false">IFERROR(IF(J27="",0,J27/F27),0)</f>
        <v>222.142857142857</v>
      </c>
      <c r="AE27" s="28" t="n">
        <f aca="false">IFERROR(IF(J27="",0,L27/F27),0)</f>
        <v>34.4321428571429</v>
      </c>
      <c r="AF27" s="28" t="n">
        <f aca="false">IFERROR(IF(J27="",0,N27/F27),0)</f>
        <v>14.2857142857143</v>
      </c>
    </row>
    <row r="28" customFormat="false" ht="15" hidden="false" customHeight="false" outlineLevel="0" collapsed="false">
      <c r="A28" s="20" t="s">
        <v>27</v>
      </c>
      <c r="B28" s="20" t="s">
        <v>51</v>
      </c>
      <c r="C28" s="21" t="s">
        <v>65</v>
      </c>
      <c r="D28" s="22" t="n">
        <v>46180</v>
      </c>
      <c r="E28" s="22" t="n">
        <v>46183</v>
      </c>
      <c r="F28" s="23" t="n">
        <f aca="false">IF(OR(D28="",E28=""),"",E28-D28)</f>
        <v>3</v>
      </c>
      <c r="G28" s="24" t="n">
        <v>240</v>
      </c>
      <c r="H28" s="24"/>
      <c r="I28" s="24"/>
      <c r="J28" s="25" t="n">
        <f aca="false">IF(OR(F28="",B28&lt;&gt;"Confirmed"),"",F28*G28+IF(H28="",Setup!$C$19,H28)+I28)</f>
        <v>840</v>
      </c>
      <c r="K28" s="26" t="n">
        <f aca="false">IFERROR(INDEX(Setup!$C$10:$C$14,MATCH(A28,Setup!$B$10:$B$14,0)),0)</f>
        <v>0.03</v>
      </c>
      <c r="L28" s="25" t="n">
        <f aca="false">IF(J28="","",J28*K28)</f>
        <v>25.2</v>
      </c>
      <c r="M28" s="27" t="n">
        <f aca="false">IF(J28="","",J28-L28)</f>
        <v>814.8</v>
      </c>
      <c r="N28" s="25" t="n">
        <f aca="false">IF(J28="","",Setup!$C$20+Setup!$C$21)</f>
        <v>100</v>
      </c>
      <c r="O28" s="27" t="n">
        <f aca="false">IF(J28="","",M28-N28)</f>
        <v>714.8</v>
      </c>
      <c r="Q28" s="28" t="n">
        <f aca="false">IF(OR(F28="",B28&lt;&gt;"Confirmed"),0,MAX(0,MIN(E28,DATE(Setup!$D$5,2,1))-MAX(D28,DATE(Setup!$D$5,1,1))))</f>
        <v>0</v>
      </c>
      <c r="R28" s="28" t="n">
        <f aca="false">IF(OR(F28="",B28&lt;&gt;"Confirmed"),0,MAX(0,MIN(E28,DATE(Setup!$D$5,3,1))-MAX(D28,DATE(Setup!$D$5,2,1))))</f>
        <v>0</v>
      </c>
      <c r="S28" s="28" t="n">
        <f aca="false">IF(OR(F28="",B28&lt;&gt;"Confirmed"),0,MAX(0,MIN(E28,DATE(Setup!$D$5,4,1))-MAX(D28,DATE(Setup!$D$5,3,1))))</f>
        <v>0</v>
      </c>
      <c r="T28" s="28" t="n">
        <f aca="false">IF(OR(F28="",B28&lt;&gt;"Confirmed"),0,MAX(0,MIN(E28,DATE(Setup!$D$5,5,1))-MAX(D28,DATE(Setup!$D$5,4,1))))</f>
        <v>0</v>
      </c>
      <c r="U28" s="28" t="n">
        <f aca="false">IF(OR(F28="",B28&lt;&gt;"Confirmed"),0,MAX(0,MIN(E28,DATE(Setup!$D$5,6,1))-MAX(D28,DATE(Setup!$D$5,5,1))))</f>
        <v>0</v>
      </c>
      <c r="V28" s="28" t="n">
        <f aca="false">IF(OR(F28="",B28&lt;&gt;"Confirmed"),0,MAX(0,MIN(E28,DATE(Setup!$D$5,7,1))-MAX(D28,DATE(Setup!$D$5,6,1))))</f>
        <v>3</v>
      </c>
      <c r="W28" s="28" t="n">
        <f aca="false">IF(OR(F28="",B28&lt;&gt;"Confirmed"),0,MAX(0,MIN(E28,DATE(Setup!$D$5,8,1))-MAX(D28,DATE(Setup!$D$5,7,1))))</f>
        <v>0</v>
      </c>
      <c r="X28" s="28" t="n">
        <f aca="false">IF(OR(F28="",B28&lt;&gt;"Confirmed"),0,MAX(0,MIN(E28,DATE(Setup!$D$5,9,1))-MAX(D28,DATE(Setup!$D$5,8,1))))</f>
        <v>0</v>
      </c>
      <c r="Y28" s="28" t="n">
        <f aca="false">IF(OR(F28="",B28&lt;&gt;"Confirmed"),0,MAX(0,MIN(E28,DATE(Setup!$D$5,10,1))-MAX(D28,DATE(Setup!$D$5,9,1))))</f>
        <v>0</v>
      </c>
      <c r="Z28" s="28" t="n">
        <f aca="false">IF(OR(F28="",B28&lt;&gt;"Confirmed"),0,MAX(0,MIN(E28,DATE(Setup!$D$5,11,1))-MAX(D28,DATE(Setup!$D$5,10,1))))</f>
        <v>0</v>
      </c>
      <c r="AA28" s="28" t="n">
        <f aca="false">IF(OR(F28="",B28&lt;&gt;"Confirmed"),0,MAX(0,MIN(E28,DATE(Setup!$D$5,12,1))-MAX(D28,DATE(Setup!$D$5,11,1))))</f>
        <v>0</v>
      </c>
      <c r="AB28" s="28" t="n">
        <f aca="false">IF(OR(F28="",B28&lt;&gt;"Confirmed"),0,MAX(0,MIN(E28,DATE(Setup!$D$5,13,1))-MAX(D28,DATE(Setup!$D$5,12,1))))</f>
        <v>0</v>
      </c>
      <c r="AD28" s="28" t="n">
        <f aca="false">IFERROR(IF(J28="",0,J28/F28),0)</f>
        <v>280</v>
      </c>
      <c r="AE28" s="28" t="n">
        <f aca="false">IFERROR(IF(J28="",0,L28/F28),0)</f>
        <v>8.4</v>
      </c>
      <c r="AF28" s="28" t="n">
        <f aca="false">IFERROR(IF(J28="",0,N28/F28),0)</f>
        <v>33.3333333333333</v>
      </c>
    </row>
    <row r="29" customFormat="false" ht="15" hidden="false" customHeight="false" outlineLevel="0" collapsed="false">
      <c r="A29" s="20" t="s">
        <v>24</v>
      </c>
      <c r="B29" s="20" t="s">
        <v>51</v>
      </c>
      <c r="C29" s="21" t="s">
        <v>66</v>
      </c>
      <c r="D29" s="22" t="n">
        <v>46189</v>
      </c>
      <c r="E29" s="22" t="n">
        <v>46191</v>
      </c>
      <c r="F29" s="23" t="n">
        <f aca="false">IF(OR(D29="",E29=""),"",E29-D29)</f>
        <v>2</v>
      </c>
      <c r="G29" s="24" t="n">
        <v>255</v>
      </c>
      <c r="H29" s="24"/>
      <c r="I29" s="24"/>
      <c r="J29" s="25" t="n">
        <f aca="false">IF(OR(F29="",B29&lt;&gt;"Confirmed"),"",F29*G29+IF(H29="",Setup!$C$19,H29)+I29)</f>
        <v>630</v>
      </c>
      <c r="K29" s="26" t="n">
        <f aca="false">IFERROR(INDEX(Setup!$C$10:$C$14,MATCH(A29,Setup!$B$10:$B$14,0)),0)</f>
        <v>0.155</v>
      </c>
      <c r="L29" s="25" t="n">
        <f aca="false">IF(J29="","",J29*K29)</f>
        <v>97.65</v>
      </c>
      <c r="M29" s="27" t="n">
        <f aca="false">IF(J29="","",J29-L29)</f>
        <v>532.35</v>
      </c>
      <c r="N29" s="25" t="n">
        <f aca="false">IF(J29="","",Setup!$C$20+Setup!$C$21)</f>
        <v>100</v>
      </c>
      <c r="O29" s="27" t="n">
        <f aca="false">IF(J29="","",M29-N29)</f>
        <v>432.35</v>
      </c>
      <c r="Q29" s="28" t="n">
        <f aca="false">IF(OR(F29="",B29&lt;&gt;"Confirmed"),0,MAX(0,MIN(E29,DATE(Setup!$D$5,2,1))-MAX(D29,DATE(Setup!$D$5,1,1))))</f>
        <v>0</v>
      </c>
      <c r="R29" s="28" t="n">
        <f aca="false">IF(OR(F29="",B29&lt;&gt;"Confirmed"),0,MAX(0,MIN(E29,DATE(Setup!$D$5,3,1))-MAX(D29,DATE(Setup!$D$5,2,1))))</f>
        <v>0</v>
      </c>
      <c r="S29" s="28" t="n">
        <f aca="false">IF(OR(F29="",B29&lt;&gt;"Confirmed"),0,MAX(0,MIN(E29,DATE(Setup!$D$5,4,1))-MAX(D29,DATE(Setup!$D$5,3,1))))</f>
        <v>0</v>
      </c>
      <c r="T29" s="28" t="n">
        <f aca="false">IF(OR(F29="",B29&lt;&gt;"Confirmed"),0,MAX(0,MIN(E29,DATE(Setup!$D$5,5,1))-MAX(D29,DATE(Setup!$D$5,4,1))))</f>
        <v>0</v>
      </c>
      <c r="U29" s="28" t="n">
        <f aca="false">IF(OR(F29="",B29&lt;&gt;"Confirmed"),0,MAX(0,MIN(E29,DATE(Setup!$D$5,6,1))-MAX(D29,DATE(Setup!$D$5,5,1))))</f>
        <v>0</v>
      </c>
      <c r="V29" s="28" t="n">
        <f aca="false">IF(OR(F29="",B29&lt;&gt;"Confirmed"),0,MAX(0,MIN(E29,DATE(Setup!$D$5,7,1))-MAX(D29,DATE(Setup!$D$5,6,1))))</f>
        <v>2</v>
      </c>
      <c r="W29" s="28" t="n">
        <f aca="false">IF(OR(F29="",B29&lt;&gt;"Confirmed"),0,MAX(0,MIN(E29,DATE(Setup!$D$5,8,1))-MAX(D29,DATE(Setup!$D$5,7,1))))</f>
        <v>0</v>
      </c>
      <c r="X29" s="28" t="n">
        <f aca="false">IF(OR(F29="",B29&lt;&gt;"Confirmed"),0,MAX(0,MIN(E29,DATE(Setup!$D$5,9,1))-MAX(D29,DATE(Setup!$D$5,8,1))))</f>
        <v>0</v>
      </c>
      <c r="Y29" s="28" t="n">
        <f aca="false">IF(OR(F29="",B29&lt;&gt;"Confirmed"),0,MAX(0,MIN(E29,DATE(Setup!$D$5,10,1))-MAX(D29,DATE(Setup!$D$5,9,1))))</f>
        <v>0</v>
      </c>
      <c r="Z29" s="28" t="n">
        <f aca="false">IF(OR(F29="",B29&lt;&gt;"Confirmed"),0,MAX(0,MIN(E29,DATE(Setup!$D$5,11,1))-MAX(D29,DATE(Setup!$D$5,10,1))))</f>
        <v>0</v>
      </c>
      <c r="AA29" s="28" t="n">
        <f aca="false">IF(OR(F29="",B29&lt;&gt;"Confirmed"),0,MAX(0,MIN(E29,DATE(Setup!$D$5,12,1))-MAX(D29,DATE(Setup!$D$5,11,1))))</f>
        <v>0</v>
      </c>
      <c r="AB29" s="28" t="n">
        <f aca="false">IF(OR(F29="",B29&lt;&gt;"Confirmed"),0,MAX(0,MIN(E29,DATE(Setup!$D$5,13,1))-MAX(D29,DATE(Setup!$D$5,12,1))))</f>
        <v>0</v>
      </c>
      <c r="AD29" s="28" t="n">
        <f aca="false">IFERROR(IF(J29="",0,J29/F29),0)</f>
        <v>315</v>
      </c>
      <c r="AE29" s="28" t="n">
        <f aca="false">IFERROR(IF(J29="",0,L29/F29),0)</f>
        <v>48.825</v>
      </c>
      <c r="AF29" s="28" t="n">
        <f aca="false">IFERROR(IF(J29="",0,N29/F29),0)</f>
        <v>50</v>
      </c>
    </row>
    <row r="30" customFormat="false" ht="15" hidden="false" customHeight="false" outlineLevel="0" collapsed="false">
      <c r="A30" s="20" t="s">
        <v>24</v>
      </c>
      <c r="B30" s="20" t="s">
        <v>51</v>
      </c>
      <c r="C30" s="21" t="s">
        <v>62</v>
      </c>
      <c r="D30" s="22" t="n">
        <v>46197</v>
      </c>
      <c r="E30" s="22" t="n">
        <v>46200</v>
      </c>
      <c r="F30" s="23" t="n">
        <f aca="false">IF(OR(D30="",E30=""),"",E30-D30)</f>
        <v>3</v>
      </c>
      <c r="G30" s="24" t="n">
        <v>230</v>
      </c>
      <c r="H30" s="24"/>
      <c r="I30" s="24"/>
      <c r="J30" s="25" t="n">
        <f aca="false">IF(OR(F30="",B30&lt;&gt;"Confirmed"),"",F30*G30+IF(H30="",Setup!$C$19,H30)+I30)</f>
        <v>810</v>
      </c>
      <c r="K30" s="26" t="n">
        <f aca="false">IFERROR(INDEX(Setup!$C$10:$C$14,MATCH(A30,Setup!$B$10:$B$14,0)),0)</f>
        <v>0.155</v>
      </c>
      <c r="L30" s="25" t="n">
        <f aca="false">IF(J30="","",J30*K30)</f>
        <v>125.55</v>
      </c>
      <c r="M30" s="27" t="n">
        <f aca="false">IF(J30="","",J30-L30)</f>
        <v>684.45</v>
      </c>
      <c r="N30" s="25" t="n">
        <f aca="false">IF(J30="","",Setup!$C$20+Setup!$C$21)</f>
        <v>100</v>
      </c>
      <c r="O30" s="27" t="n">
        <f aca="false">IF(J30="","",M30-N30)</f>
        <v>584.45</v>
      </c>
      <c r="Q30" s="28" t="n">
        <f aca="false">IF(OR(F30="",B30&lt;&gt;"Confirmed"),0,MAX(0,MIN(E30,DATE(Setup!$D$5,2,1))-MAX(D30,DATE(Setup!$D$5,1,1))))</f>
        <v>0</v>
      </c>
      <c r="R30" s="28" t="n">
        <f aca="false">IF(OR(F30="",B30&lt;&gt;"Confirmed"),0,MAX(0,MIN(E30,DATE(Setup!$D$5,3,1))-MAX(D30,DATE(Setup!$D$5,2,1))))</f>
        <v>0</v>
      </c>
      <c r="S30" s="28" t="n">
        <f aca="false">IF(OR(F30="",B30&lt;&gt;"Confirmed"),0,MAX(0,MIN(E30,DATE(Setup!$D$5,4,1))-MAX(D30,DATE(Setup!$D$5,3,1))))</f>
        <v>0</v>
      </c>
      <c r="T30" s="28" t="n">
        <f aca="false">IF(OR(F30="",B30&lt;&gt;"Confirmed"),0,MAX(0,MIN(E30,DATE(Setup!$D$5,5,1))-MAX(D30,DATE(Setup!$D$5,4,1))))</f>
        <v>0</v>
      </c>
      <c r="U30" s="28" t="n">
        <f aca="false">IF(OR(F30="",B30&lt;&gt;"Confirmed"),0,MAX(0,MIN(E30,DATE(Setup!$D$5,6,1))-MAX(D30,DATE(Setup!$D$5,5,1))))</f>
        <v>0</v>
      </c>
      <c r="V30" s="28" t="n">
        <f aca="false">IF(OR(F30="",B30&lt;&gt;"Confirmed"),0,MAX(0,MIN(E30,DATE(Setup!$D$5,7,1))-MAX(D30,DATE(Setup!$D$5,6,1))))</f>
        <v>3</v>
      </c>
      <c r="W30" s="28" t="n">
        <f aca="false">IF(OR(F30="",B30&lt;&gt;"Confirmed"),0,MAX(0,MIN(E30,DATE(Setup!$D$5,8,1))-MAX(D30,DATE(Setup!$D$5,7,1))))</f>
        <v>0</v>
      </c>
      <c r="X30" s="28" t="n">
        <f aca="false">IF(OR(F30="",B30&lt;&gt;"Confirmed"),0,MAX(0,MIN(E30,DATE(Setup!$D$5,9,1))-MAX(D30,DATE(Setup!$D$5,8,1))))</f>
        <v>0</v>
      </c>
      <c r="Y30" s="28" t="n">
        <f aca="false">IF(OR(F30="",B30&lt;&gt;"Confirmed"),0,MAX(0,MIN(E30,DATE(Setup!$D$5,10,1))-MAX(D30,DATE(Setup!$D$5,9,1))))</f>
        <v>0</v>
      </c>
      <c r="Z30" s="28" t="n">
        <f aca="false">IF(OR(F30="",B30&lt;&gt;"Confirmed"),0,MAX(0,MIN(E30,DATE(Setup!$D$5,11,1))-MAX(D30,DATE(Setup!$D$5,10,1))))</f>
        <v>0</v>
      </c>
      <c r="AA30" s="28" t="n">
        <f aca="false">IF(OR(F30="",B30&lt;&gt;"Confirmed"),0,MAX(0,MIN(E30,DATE(Setup!$D$5,12,1))-MAX(D30,DATE(Setup!$D$5,11,1))))</f>
        <v>0</v>
      </c>
      <c r="AB30" s="28" t="n">
        <f aca="false">IF(OR(F30="",B30&lt;&gt;"Confirmed"),0,MAX(0,MIN(E30,DATE(Setup!$D$5,13,1))-MAX(D30,DATE(Setup!$D$5,12,1))))</f>
        <v>0</v>
      </c>
      <c r="AD30" s="28" t="n">
        <f aca="false">IFERROR(IF(J30="",0,J30/F30),0)</f>
        <v>270</v>
      </c>
      <c r="AE30" s="28" t="n">
        <f aca="false">IFERROR(IF(J30="",0,L30/F30),0)</f>
        <v>41.85</v>
      </c>
      <c r="AF30" s="28" t="n">
        <f aca="false">IFERROR(IF(J30="",0,N30/F30),0)</f>
        <v>33.3333333333333</v>
      </c>
    </row>
    <row r="31" customFormat="false" ht="15" hidden="false" customHeight="false" outlineLevel="0" collapsed="false">
      <c r="A31" s="20" t="s">
        <v>24</v>
      </c>
      <c r="B31" s="20" t="s">
        <v>51</v>
      </c>
      <c r="C31" s="21" t="s">
        <v>65</v>
      </c>
      <c r="D31" s="22" t="n">
        <v>46201</v>
      </c>
      <c r="E31" s="22" t="n">
        <v>46207</v>
      </c>
      <c r="F31" s="23" t="n">
        <f aca="false">IF(OR(D31="",E31=""),"",E31-D31)</f>
        <v>6</v>
      </c>
      <c r="G31" s="24" t="n">
        <v>230</v>
      </c>
      <c r="H31" s="24"/>
      <c r="I31" s="24"/>
      <c r="J31" s="25" t="n">
        <f aca="false">IF(OR(F31="",B31&lt;&gt;"Confirmed"),"",F31*G31+IF(H31="",Setup!$C$19,H31)+I31)</f>
        <v>1500</v>
      </c>
      <c r="K31" s="26" t="n">
        <f aca="false">IFERROR(INDEX(Setup!$C$10:$C$14,MATCH(A31,Setup!$B$10:$B$14,0)),0)</f>
        <v>0.155</v>
      </c>
      <c r="L31" s="25" t="n">
        <f aca="false">IF(J31="","",J31*K31)</f>
        <v>232.5</v>
      </c>
      <c r="M31" s="27" t="n">
        <f aca="false">IF(J31="","",J31-L31)</f>
        <v>1267.5</v>
      </c>
      <c r="N31" s="25" t="n">
        <f aca="false">IF(J31="","",Setup!$C$20+Setup!$C$21)</f>
        <v>100</v>
      </c>
      <c r="O31" s="27" t="n">
        <f aca="false">IF(J31="","",M31-N31)</f>
        <v>1167.5</v>
      </c>
      <c r="Q31" s="28" t="n">
        <f aca="false">IF(OR(F31="",B31&lt;&gt;"Confirmed"),0,MAX(0,MIN(E31,DATE(Setup!$D$5,2,1))-MAX(D31,DATE(Setup!$D$5,1,1))))</f>
        <v>0</v>
      </c>
      <c r="R31" s="28" t="n">
        <f aca="false">IF(OR(F31="",B31&lt;&gt;"Confirmed"),0,MAX(0,MIN(E31,DATE(Setup!$D$5,3,1))-MAX(D31,DATE(Setup!$D$5,2,1))))</f>
        <v>0</v>
      </c>
      <c r="S31" s="28" t="n">
        <f aca="false">IF(OR(F31="",B31&lt;&gt;"Confirmed"),0,MAX(0,MIN(E31,DATE(Setup!$D$5,4,1))-MAX(D31,DATE(Setup!$D$5,3,1))))</f>
        <v>0</v>
      </c>
      <c r="T31" s="28" t="n">
        <f aca="false">IF(OR(F31="",B31&lt;&gt;"Confirmed"),0,MAX(0,MIN(E31,DATE(Setup!$D$5,5,1))-MAX(D31,DATE(Setup!$D$5,4,1))))</f>
        <v>0</v>
      </c>
      <c r="U31" s="28" t="n">
        <f aca="false">IF(OR(F31="",B31&lt;&gt;"Confirmed"),0,MAX(0,MIN(E31,DATE(Setup!$D$5,6,1))-MAX(D31,DATE(Setup!$D$5,5,1))))</f>
        <v>0</v>
      </c>
      <c r="V31" s="28" t="n">
        <f aca="false">IF(OR(F31="",B31&lt;&gt;"Confirmed"),0,MAX(0,MIN(E31,DATE(Setup!$D$5,7,1))-MAX(D31,DATE(Setup!$D$5,6,1))))</f>
        <v>3</v>
      </c>
      <c r="W31" s="28" t="n">
        <f aca="false">IF(OR(F31="",B31&lt;&gt;"Confirmed"),0,MAX(0,MIN(E31,DATE(Setup!$D$5,8,1))-MAX(D31,DATE(Setup!$D$5,7,1))))</f>
        <v>3</v>
      </c>
      <c r="X31" s="28" t="n">
        <f aca="false">IF(OR(F31="",B31&lt;&gt;"Confirmed"),0,MAX(0,MIN(E31,DATE(Setup!$D$5,9,1))-MAX(D31,DATE(Setup!$D$5,8,1))))</f>
        <v>0</v>
      </c>
      <c r="Y31" s="28" t="n">
        <f aca="false">IF(OR(F31="",B31&lt;&gt;"Confirmed"),0,MAX(0,MIN(E31,DATE(Setup!$D$5,10,1))-MAX(D31,DATE(Setup!$D$5,9,1))))</f>
        <v>0</v>
      </c>
      <c r="Z31" s="28" t="n">
        <f aca="false">IF(OR(F31="",B31&lt;&gt;"Confirmed"),0,MAX(0,MIN(E31,DATE(Setup!$D$5,11,1))-MAX(D31,DATE(Setup!$D$5,10,1))))</f>
        <v>0</v>
      </c>
      <c r="AA31" s="28" t="n">
        <f aca="false">IF(OR(F31="",B31&lt;&gt;"Confirmed"),0,MAX(0,MIN(E31,DATE(Setup!$D$5,12,1))-MAX(D31,DATE(Setup!$D$5,11,1))))</f>
        <v>0</v>
      </c>
      <c r="AB31" s="28" t="n">
        <f aca="false">IF(OR(F31="",B31&lt;&gt;"Confirmed"),0,MAX(0,MIN(E31,DATE(Setup!$D$5,13,1))-MAX(D31,DATE(Setup!$D$5,12,1))))</f>
        <v>0</v>
      </c>
      <c r="AD31" s="28" t="n">
        <f aca="false">IFERROR(IF(J31="",0,J31/F31),0)</f>
        <v>250</v>
      </c>
      <c r="AE31" s="28" t="n">
        <f aca="false">IFERROR(IF(J31="",0,L31/F31),0)</f>
        <v>38.75</v>
      </c>
      <c r="AF31" s="28" t="n">
        <f aca="false">IFERROR(IF(J31="",0,N31/F31),0)</f>
        <v>16.6666666666667</v>
      </c>
    </row>
    <row r="32" customFormat="false" ht="15" hidden="false" customHeight="false" outlineLevel="0" collapsed="false">
      <c r="A32" s="20" t="s">
        <v>24</v>
      </c>
      <c r="B32" s="20" t="s">
        <v>51</v>
      </c>
      <c r="C32" s="21" t="s">
        <v>62</v>
      </c>
      <c r="D32" s="22" t="n">
        <v>46207</v>
      </c>
      <c r="E32" s="22" t="n">
        <v>46213</v>
      </c>
      <c r="F32" s="23" t="n">
        <f aca="false">IF(OR(D32="",E32=""),"",E32-D32)</f>
        <v>6</v>
      </c>
      <c r="G32" s="24" t="n">
        <v>285</v>
      </c>
      <c r="H32" s="24"/>
      <c r="I32" s="24"/>
      <c r="J32" s="25" t="n">
        <f aca="false">IF(OR(F32="",B32&lt;&gt;"Confirmed"),"",F32*G32+IF(H32="",Setup!$C$19,H32)+I32)</f>
        <v>1830</v>
      </c>
      <c r="K32" s="26" t="n">
        <f aca="false">IFERROR(INDEX(Setup!$C$10:$C$14,MATCH(A32,Setup!$B$10:$B$14,0)),0)</f>
        <v>0.155</v>
      </c>
      <c r="L32" s="25" t="n">
        <f aca="false">IF(J32="","",J32*K32)</f>
        <v>283.65</v>
      </c>
      <c r="M32" s="27" t="n">
        <f aca="false">IF(J32="","",J32-L32)</f>
        <v>1546.35</v>
      </c>
      <c r="N32" s="25" t="n">
        <f aca="false">IF(J32="","",Setup!$C$20+Setup!$C$21)</f>
        <v>100</v>
      </c>
      <c r="O32" s="27" t="n">
        <f aca="false">IF(J32="","",M32-N32)</f>
        <v>1446.35</v>
      </c>
      <c r="Q32" s="28" t="n">
        <f aca="false">IF(OR(F32="",B32&lt;&gt;"Confirmed"),0,MAX(0,MIN(E32,DATE(Setup!$D$5,2,1))-MAX(D32,DATE(Setup!$D$5,1,1))))</f>
        <v>0</v>
      </c>
      <c r="R32" s="28" t="n">
        <f aca="false">IF(OR(F32="",B32&lt;&gt;"Confirmed"),0,MAX(0,MIN(E32,DATE(Setup!$D$5,3,1))-MAX(D32,DATE(Setup!$D$5,2,1))))</f>
        <v>0</v>
      </c>
      <c r="S32" s="28" t="n">
        <f aca="false">IF(OR(F32="",B32&lt;&gt;"Confirmed"),0,MAX(0,MIN(E32,DATE(Setup!$D$5,4,1))-MAX(D32,DATE(Setup!$D$5,3,1))))</f>
        <v>0</v>
      </c>
      <c r="T32" s="28" t="n">
        <f aca="false">IF(OR(F32="",B32&lt;&gt;"Confirmed"),0,MAX(0,MIN(E32,DATE(Setup!$D$5,5,1))-MAX(D32,DATE(Setup!$D$5,4,1))))</f>
        <v>0</v>
      </c>
      <c r="U32" s="28" t="n">
        <f aca="false">IF(OR(F32="",B32&lt;&gt;"Confirmed"),0,MAX(0,MIN(E32,DATE(Setup!$D$5,6,1))-MAX(D32,DATE(Setup!$D$5,5,1))))</f>
        <v>0</v>
      </c>
      <c r="V32" s="28" t="n">
        <f aca="false">IF(OR(F32="",B32&lt;&gt;"Confirmed"),0,MAX(0,MIN(E32,DATE(Setup!$D$5,7,1))-MAX(D32,DATE(Setup!$D$5,6,1))))</f>
        <v>0</v>
      </c>
      <c r="W32" s="28" t="n">
        <f aca="false">IF(OR(F32="",B32&lt;&gt;"Confirmed"),0,MAX(0,MIN(E32,DATE(Setup!$D$5,8,1))-MAX(D32,DATE(Setup!$D$5,7,1))))</f>
        <v>6</v>
      </c>
      <c r="X32" s="28" t="n">
        <f aca="false">IF(OR(F32="",B32&lt;&gt;"Confirmed"),0,MAX(0,MIN(E32,DATE(Setup!$D$5,9,1))-MAX(D32,DATE(Setup!$D$5,8,1))))</f>
        <v>0</v>
      </c>
      <c r="Y32" s="28" t="n">
        <f aca="false">IF(OR(F32="",B32&lt;&gt;"Confirmed"),0,MAX(0,MIN(E32,DATE(Setup!$D$5,10,1))-MAX(D32,DATE(Setup!$D$5,9,1))))</f>
        <v>0</v>
      </c>
      <c r="Z32" s="28" t="n">
        <f aca="false">IF(OR(F32="",B32&lt;&gt;"Confirmed"),0,MAX(0,MIN(E32,DATE(Setup!$D$5,11,1))-MAX(D32,DATE(Setup!$D$5,10,1))))</f>
        <v>0</v>
      </c>
      <c r="AA32" s="28" t="n">
        <f aca="false">IF(OR(F32="",B32&lt;&gt;"Confirmed"),0,MAX(0,MIN(E32,DATE(Setup!$D$5,12,1))-MAX(D32,DATE(Setup!$D$5,11,1))))</f>
        <v>0</v>
      </c>
      <c r="AB32" s="28" t="n">
        <f aca="false">IF(OR(F32="",B32&lt;&gt;"Confirmed"),0,MAX(0,MIN(E32,DATE(Setup!$D$5,13,1))-MAX(D32,DATE(Setup!$D$5,12,1))))</f>
        <v>0</v>
      </c>
      <c r="AD32" s="28" t="n">
        <f aca="false">IFERROR(IF(J32="",0,J32/F32),0)</f>
        <v>305</v>
      </c>
      <c r="AE32" s="28" t="n">
        <f aca="false">IFERROR(IF(J32="",0,L32/F32),0)</f>
        <v>47.275</v>
      </c>
      <c r="AF32" s="28" t="n">
        <f aca="false">IFERROR(IF(J32="",0,N32/F32),0)</f>
        <v>16.6666666666667</v>
      </c>
    </row>
    <row r="33" customFormat="false" ht="15" hidden="false" customHeight="false" outlineLevel="0" collapsed="false">
      <c r="A33" s="20" t="s">
        <v>24</v>
      </c>
      <c r="B33" s="20" t="s">
        <v>51</v>
      </c>
      <c r="C33" s="21" t="s">
        <v>57</v>
      </c>
      <c r="D33" s="22" t="n">
        <v>46214</v>
      </c>
      <c r="E33" s="22" t="n">
        <v>46218</v>
      </c>
      <c r="F33" s="23" t="n">
        <f aca="false">IF(OR(D33="",E33=""),"",E33-D33)</f>
        <v>4</v>
      </c>
      <c r="G33" s="24" t="n">
        <v>270</v>
      </c>
      <c r="H33" s="24"/>
      <c r="I33" s="24"/>
      <c r="J33" s="25" t="n">
        <f aca="false">IF(OR(F33="",B33&lt;&gt;"Confirmed"),"",F33*G33+IF(H33="",Setup!$C$19,H33)+I33)</f>
        <v>1200</v>
      </c>
      <c r="K33" s="26" t="n">
        <f aca="false">IFERROR(INDEX(Setup!$C$10:$C$14,MATCH(A33,Setup!$B$10:$B$14,0)),0)</f>
        <v>0.155</v>
      </c>
      <c r="L33" s="25" t="n">
        <f aca="false">IF(J33="","",J33*K33)</f>
        <v>186</v>
      </c>
      <c r="M33" s="27" t="n">
        <f aca="false">IF(J33="","",J33-L33)</f>
        <v>1014</v>
      </c>
      <c r="N33" s="25" t="n">
        <f aca="false">IF(J33="","",Setup!$C$20+Setup!$C$21)</f>
        <v>100</v>
      </c>
      <c r="O33" s="27" t="n">
        <f aca="false">IF(J33="","",M33-N33)</f>
        <v>914</v>
      </c>
      <c r="Q33" s="28" t="n">
        <f aca="false">IF(OR(F33="",B33&lt;&gt;"Confirmed"),0,MAX(0,MIN(E33,DATE(Setup!$D$5,2,1))-MAX(D33,DATE(Setup!$D$5,1,1))))</f>
        <v>0</v>
      </c>
      <c r="R33" s="28" t="n">
        <f aca="false">IF(OR(F33="",B33&lt;&gt;"Confirmed"),0,MAX(0,MIN(E33,DATE(Setup!$D$5,3,1))-MAX(D33,DATE(Setup!$D$5,2,1))))</f>
        <v>0</v>
      </c>
      <c r="S33" s="28" t="n">
        <f aca="false">IF(OR(F33="",B33&lt;&gt;"Confirmed"),0,MAX(0,MIN(E33,DATE(Setup!$D$5,4,1))-MAX(D33,DATE(Setup!$D$5,3,1))))</f>
        <v>0</v>
      </c>
      <c r="T33" s="28" t="n">
        <f aca="false">IF(OR(F33="",B33&lt;&gt;"Confirmed"),0,MAX(0,MIN(E33,DATE(Setup!$D$5,5,1))-MAX(D33,DATE(Setup!$D$5,4,1))))</f>
        <v>0</v>
      </c>
      <c r="U33" s="28" t="n">
        <f aca="false">IF(OR(F33="",B33&lt;&gt;"Confirmed"),0,MAX(0,MIN(E33,DATE(Setup!$D$5,6,1))-MAX(D33,DATE(Setup!$D$5,5,1))))</f>
        <v>0</v>
      </c>
      <c r="V33" s="28" t="n">
        <f aca="false">IF(OR(F33="",B33&lt;&gt;"Confirmed"),0,MAX(0,MIN(E33,DATE(Setup!$D$5,7,1))-MAX(D33,DATE(Setup!$D$5,6,1))))</f>
        <v>0</v>
      </c>
      <c r="W33" s="28" t="n">
        <f aca="false">IF(OR(F33="",B33&lt;&gt;"Confirmed"),0,MAX(0,MIN(E33,DATE(Setup!$D$5,8,1))-MAX(D33,DATE(Setup!$D$5,7,1))))</f>
        <v>4</v>
      </c>
      <c r="X33" s="28" t="n">
        <f aca="false">IF(OR(F33="",B33&lt;&gt;"Confirmed"),0,MAX(0,MIN(E33,DATE(Setup!$D$5,9,1))-MAX(D33,DATE(Setup!$D$5,8,1))))</f>
        <v>0</v>
      </c>
      <c r="Y33" s="28" t="n">
        <f aca="false">IF(OR(F33="",B33&lt;&gt;"Confirmed"),0,MAX(0,MIN(E33,DATE(Setup!$D$5,10,1))-MAX(D33,DATE(Setup!$D$5,9,1))))</f>
        <v>0</v>
      </c>
      <c r="Z33" s="28" t="n">
        <f aca="false">IF(OR(F33="",B33&lt;&gt;"Confirmed"),0,MAX(0,MIN(E33,DATE(Setup!$D$5,11,1))-MAX(D33,DATE(Setup!$D$5,10,1))))</f>
        <v>0</v>
      </c>
      <c r="AA33" s="28" t="n">
        <f aca="false">IF(OR(F33="",B33&lt;&gt;"Confirmed"),0,MAX(0,MIN(E33,DATE(Setup!$D$5,12,1))-MAX(D33,DATE(Setup!$D$5,11,1))))</f>
        <v>0</v>
      </c>
      <c r="AB33" s="28" t="n">
        <f aca="false">IF(OR(F33="",B33&lt;&gt;"Confirmed"),0,MAX(0,MIN(E33,DATE(Setup!$D$5,13,1))-MAX(D33,DATE(Setup!$D$5,12,1))))</f>
        <v>0</v>
      </c>
      <c r="AD33" s="28" t="n">
        <f aca="false">IFERROR(IF(J33="",0,J33/F33),0)</f>
        <v>300</v>
      </c>
      <c r="AE33" s="28" t="n">
        <f aca="false">IFERROR(IF(J33="",0,L33/F33),0)</f>
        <v>46.5</v>
      </c>
      <c r="AF33" s="28" t="n">
        <f aca="false">IFERROR(IF(J33="",0,N33/F33),0)</f>
        <v>25</v>
      </c>
    </row>
    <row r="34" customFormat="false" ht="15" hidden="false" customHeight="false" outlineLevel="0" collapsed="false">
      <c r="A34" s="20" t="s">
        <v>25</v>
      </c>
      <c r="B34" s="20" t="s">
        <v>51</v>
      </c>
      <c r="C34" s="21" t="s">
        <v>70</v>
      </c>
      <c r="D34" s="22" t="n">
        <v>46219</v>
      </c>
      <c r="E34" s="22" t="n">
        <v>46222</v>
      </c>
      <c r="F34" s="23" t="n">
        <f aca="false">IF(OR(D34="",E34=""),"",E34-D34)</f>
        <v>3</v>
      </c>
      <c r="G34" s="24" t="n">
        <v>275</v>
      </c>
      <c r="H34" s="24"/>
      <c r="I34" s="24"/>
      <c r="J34" s="25" t="n">
        <f aca="false">IF(OR(F34="",B34&lt;&gt;"Confirmed"),"",F34*G34+IF(H34="",Setup!$C$19,H34)+I34)</f>
        <v>945</v>
      </c>
      <c r="K34" s="26" t="n">
        <f aca="false">IFERROR(INDEX(Setup!$C$10:$C$14,MATCH(A34,Setup!$B$10:$B$14,0)),0)</f>
        <v>0.12</v>
      </c>
      <c r="L34" s="25" t="n">
        <f aca="false">IF(J34="","",J34*K34)</f>
        <v>113.4</v>
      </c>
      <c r="M34" s="27" t="n">
        <f aca="false">IF(J34="","",J34-L34)</f>
        <v>831.6</v>
      </c>
      <c r="N34" s="25" t="n">
        <f aca="false">IF(J34="","",Setup!$C$20+Setup!$C$21)</f>
        <v>100</v>
      </c>
      <c r="O34" s="27" t="n">
        <f aca="false">IF(J34="","",M34-N34)</f>
        <v>731.6</v>
      </c>
      <c r="Q34" s="28" t="n">
        <f aca="false">IF(OR(F34="",B34&lt;&gt;"Confirmed"),0,MAX(0,MIN(E34,DATE(Setup!$D$5,2,1))-MAX(D34,DATE(Setup!$D$5,1,1))))</f>
        <v>0</v>
      </c>
      <c r="R34" s="28" t="n">
        <f aca="false">IF(OR(F34="",B34&lt;&gt;"Confirmed"),0,MAX(0,MIN(E34,DATE(Setup!$D$5,3,1))-MAX(D34,DATE(Setup!$D$5,2,1))))</f>
        <v>0</v>
      </c>
      <c r="S34" s="28" t="n">
        <f aca="false">IF(OR(F34="",B34&lt;&gt;"Confirmed"),0,MAX(0,MIN(E34,DATE(Setup!$D$5,4,1))-MAX(D34,DATE(Setup!$D$5,3,1))))</f>
        <v>0</v>
      </c>
      <c r="T34" s="28" t="n">
        <f aca="false">IF(OR(F34="",B34&lt;&gt;"Confirmed"),0,MAX(0,MIN(E34,DATE(Setup!$D$5,5,1))-MAX(D34,DATE(Setup!$D$5,4,1))))</f>
        <v>0</v>
      </c>
      <c r="U34" s="28" t="n">
        <f aca="false">IF(OR(F34="",B34&lt;&gt;"Confirmed"),0,MAX(0,MIN(E34,DATE(Setup!$D$5,6,1))-MAX(D34,DATE(Setup!$D$5,5,1))))</f>
        <v>0</v>
      </c>
      <c r="V34" s="28" t="n">
        <f aca="false">IF(OR(F34="",B34&lt;&gt;"Confirmed"),0,MAX(0,MIN(E34,DATE(Setup!$D$5,7,1))-MAX(D34,DATE(Setup!$D$5,6,1))))</f>
        <v>0</v>
      </c>
      <c r="W34" s="28" t="n">
        <f aca="false">IF(OR(F34="",B34&lt;&gt;"Confirmed"),0,MAX(0,MIN(E34,DATE(Setup!$D$5,8,1))-MAX(D34,DATE(Setup!$D$5,7,1))))</f>
        <v>3</v>
      </c>
      <c r="X34" s="28" t="n">
        <f aca="false">IF(OR(F34="",B34&lt;&gt;"Confirmed"),0,MAX(0,MIN(E34,DATE(Setup!$D$5,9,1))-MAX(D34,DATE(Setup!$D$5,8,1))))</f>
        <v>0</v>
      </c>
      <c r="Y34" s="28" t="n">
        <f aca="false">IF(OR(F34="",B34&lt;&gt;"Confirmed"),0,MAX(0,MIN(E34,DATE(Setup!$D$5,10,1))-MAX(D34,DATE(Setup!$D$5,9,1))))</f>
        <v>0</v>
      </c>
      <c r="Z34" s="28" t="n">
        <f aca="false">IF(OR(F34="",B34&lt;&gt;"Confirmed"),0,MAX(0,MIN(E34,DATE(Setup!$D$5,11,1))-MAX(D34,DATE(Setup!$D$5,10,1))))</f>
        <v>0</v>
      </c>
      <c r="AA34" s="28" t="n">
        <f aca="false">IF(OR(F34="",B34&lt;&gt;"Confirmed"),0,MAX(0,MIN(E34,DATE(Setup!$D$5,12,1))-MAX(D34,DATE(Setup!$D$5,11,1))))</f>
        <v>0</v>
      </c>
      <c r="AB34" s="28" t="n">
        <f aca="false">IF(OR(F34="",B34&lt;&gt;"Confirmed"),0,MAX(0,MIN(E34,DATE(Setup!$D$5,13,1))-MAX(D34,DATE(Setup!$D$5,12,1))))</f>
        <v>0</v>
      </c>
      <c r="AD34" s="28" t="n">
        <f aca="false">IFERROR(IF(J34="",0,J34/F34),0)</f>
        <v>315</v>
      </c>
      <c r="AE34" s="28" t="n">
        <f aca="false">IFERROR(IF(J34="",0,L34/F34),0)</f>
        <v>37.8</v>
      </c>
      <c r="AF34" s="28" t="n">
        <f aca="false">IFERROR(IF(J34="",0,N34/F34),0)</f>
        <v>33.3333333333333</v>
      </c>
    </row>
    <row r="35" customFormat="false" ht="15" hidden="false" customHeight="false" outlineLevel="0" collapsed="false">
      <c r="A35" s="20"/>
      <c r="B35" s="20" t="s">
        <v>58</v>
      </c>
      <c r="C35" s="21" t="s">
        <v>59</v>
      </c>
      <c r="D35" s="22" t="n">
        <v>46225</v>
      </c>
      <c r="E35" s="22" t="n">
        <v>46229</v>
      </c>
      <c r="F35" s="23" t="n">
        <f aca="false">IF(OR(D35="",E35=""),"",E35-D35)</f>
        <v>4</v>
      </c>
      <c r="G35" s="24"/>
      <c r="H35" s="24"/>
      <c r="I35" s="24"/>
      <c r="J35" s="25" t="str">
        <f aca="false">IF(OR(F35="",B35&lt;&gt;"Confirmed"),"",F35*G35+IF(H35="",Setup!$C$19,H35)+I35)</f>
        <v/>
      </c>
      <c r="K35" s="26" t="n">
        <f aca="false">IFERROR(INDEX(Setup!$C$10:$C$14,MATCH(A35,Setup!$B$10:$B$14,0)),0)</f>
        <v>0</v>
      </c>
      <c r="L35" s="25" t="str">
        <f aca="false">IF(J35="","",J35*K35)</f>
        <v/>
      </c>
      <c r="M35" s="27" t="str">
        <f aca="false">IF(J35="","",J35-L35)</f>
        <v/>
      </c>
      <c r="N35" s="25" t="str">
        <f aca="false">IF(J35="","",Setup!$C$20+Setup!$C$21)</f>
        <v/>
      </c>
      <c r="O35" s="27" t="str">
        <f aca="false">IF(J35="","",M35-N35)</f>
        <v/>
      </c>
      <c r="Q35" s="28" t="n">
        <f aca="false">IF(OR(F35="",B35&lt;&gt;"Confirmed"),0,MAX(0,MIN(E35,DATE(Setup!$D$5,2,1))-MAX(D35,DATE(Setup!$D$5,1,1))))</f>
        <v>0</v>
      </c>
      <c r="R35" s="28" t="n">
        <f aca="false">IF(OR(F35="",B35&lt;&gt;"Confirmed"),0,MAX(0,MIN(E35,DATE(Setup!$D$5,3,1))-MAX(D35,DATE(Setup!$D$5,2,1))))</f>
        <v>0</v>
      </c>
      <c r="S35" s="28" t="n">
        <f aca="false">IF(OR(F35="",B35&lt;&gt;"Confirmed"),0,MAX(0,MIN(E35,DATE(Setup!$D$5,4,1))-MAX(D35,DATE(Setup!$D$5,3,1))))</f>
        <v>0</v>
      </c>
      <c r="T35" s="28" t="n">
        <f aca="false">IF(OR(F35="",B35&lt;&gt;"Confirmed"),0,MAX(0,MIN(E35,DATE(Setup!$D$5,5,1))-MAX(D35,DATE(Setup!$D$5,4,1))))</f>
        <v>0</v>
      </c>
      <c r="U35" s="28" t="n">
        <f aca="false">IF(OR(F35="",B35&lt;&gt;"Confirmed"),0,MAX(0,MIN(E35,DATE(Setup!$D$5,6,1))-MAX(D35,DATE(Setup!$D$5,5,1))))</f>
        <v>0</v>
      </c>
      <c r="V35" s="28" t="n">
        <f aca="false">IF(OR(F35="",B35&lt;&gt;"Confirmed"),0,MAX(0,MIN(E35,DATE(Setup!$D$5,7,1))-MAX(D35,DATE(Setup!$D$5,6,1))))</f>
        <v>0</v>
      </c>
      <c r="W35" s="28" t="n">
        <f aca="false">IF(OR(F35="",B35&lt;&gt;"Confirmed"),0,MAX(0,MIN(E35,DATE(Setup!$D$5,8,1))-MAX(D35,DATE(Setup!$D$5,7,1))))</f>
        <v>0</v>
      </c>
      <c r="X35" s="28" t="n">
        <f aca="false">IF(OR(F35="",B35&lt;&gt;"Confirmed"),0,MAX(0,MIN(E35,DATE(Setup!$D$5,9,1))-MAX(D35,DATE(Setup!$D$5,8,1))))</f>
        <v>0</v>
      </c>
      <c r="Y35" s="28" t="n">
        <f aca="false">IF(OR(F35="",B35&lt;&gt;"Confirmed"),0,MAX(0,MIN(E35,DATE(Setup!$D$5,10,1))-MAX(D35,DATE(Setup!$D$5,9,1))))</f>
        <v>0</v>
      </c>
      <c r="Z35" s="28" t="n">
        <f aca="false">IF(OR(F35="",B35&lt;&gt;"Confirmed"),0,MAX(0,MIN(E35,DATE(Setup!$D$5,11,1))-MAX(D35,DATE(Setup!$D$5,10,1))))</f>
        <v>0</v>
      </c>
      <c r="AA35" s="28" t="n">
        <f aca="false">IF(OR(F35="",B35&lt;&gt;"Confirmed"),0,MAX(0,MIN(E35,DATE(Setup!$D$5,12,1))-MAX(D35,DATE(Setup!$D$5,11,1))))</f>
        <v>0</v>
      </c>
      <c r="AB35" s="28" t="n">
        <f aca="false">IF(OR(F35="",B35&lt;&gt;"Confirmed"),0,MAX(0,MIN(E35,DATE(Setup!$D$5,13,1))-MAX(D35,DATE(Setup!$D$5,12,1))))</f>
        <v>0</v>
      </c>
      <c r="AD35" s="28" t="n">
        <f aca="false">IFERROR(IF(J35="",0,J35/F35),0)</f>
        <v>0</v>
      </c>
      <c r="AE35" s="28" t="n">
        <f aca="false">IFERROR(IF(J35="",0,L35/F35),0)</f>
        <v>0</v>
      </c>
      <c r="AF35" s="28" t="n">
        <f aca="false">IFERROR(IF(J35="",0,N35/F35),0)</f>
        <v>0</v>
      </c>
    </row>
    <row r="36" customFormat="false" ht="15" hidden="false" customHeight="false" outlineLevel="0" collapsed="false">
      <c r="A36" s="20" t="s">
        <v>25</v>
      </c>
      <c r="B36" s="20" t="s">
        <v>51</v>
      </c>
      <c r="C36" s="21" t="s">
        <v>65</v>
      </c>
      <c r="D36" s="22" t="n">
        <v>46229</v>
      </c>
      <c r="E36" s="22" t="n">
        <v>46232</v>
      </c>
      <c r="F36" s="23" t="n">
        <f aca="false">IF(OR(D36="",E36=""),"",E36-D36)</f>
        <v>3</v>
      </c>
      <c r="G36" s="24" t="n">
        <v>260</v>
      </c>
      <c r="H36" s="24"/>
      <c r="I36" s="24"/>
      <c r="J36" s="25" t="n">
        <f aca="false">IF(OR(F36="",B36&lt;&gt;"Confirmed"),"",F36*G36+IF(H36="",Setup!$C$19,H36)+I36)</f>
        <v>900</v>
      </c>
      <c r="K36" s="26" t="n">
        <f aca="false">IFERROR(INDEX(Setup!$C$10:$C$14,MATCH(A36,Setup!$B$10:$B$14,0)),0)</f>
        <v>0.12</v>
      </c>
      <c r="L36" s="25" t="n">
        <f aca="false">IF(J36="","",J36*K36)</f>
        <v>108</v>
      </c>
      <c r="M36" s="27" t="n">
        <f aca="false">IF(J36="","",J36-L36)</f>
        <v>792</v>
      </c>
      <c r="N36" s="25" t="n">
        <f aca="false">IF(J36="","",Setup!$C$20+Setup!$C$21)</f>
        <v>100</v>
      </c>
      <c r="O36" s="27" t="n">
        <f aca="false">IF(J36="","",M36-N36)</f>
        <v>692</v>
      </c>
      <c r="Q36" s="28" t="n">
        <f aca="false">IF(OR(F36="",B36&lt;&gt;"Confirmed"),0,MAX(0,MIN(E36,DATE(Setup!$D$5,2,1))-MAX(D36,DATE(Setup!$D$5,1,1))))</f>
        <v>0</v>
      </c>
      <c r="R36" s="28" t="n">
        <f aca="false">IF(OR(F36="",B36&lt;&gt;"Confirmed"),0,MAX(0,MIN(E36,DATE(Setup!$D$5,3,1))-MAX(D36,DATE(Setup!$D$5,2,1))))</f>
        <v>0</v>
      </c>
      <c r="S36" s="28" t="n">
        <f aca="false">IF(OR(F36="",B36&lt;&gt;"Confirmed"),0,MAX(0,MIN(E36,DATE(Setup!$D$5,4,1))-MAX(D36,DATE(Setup!$D$5,3,1))))</f>
        <v>0</v>
      </c>
      <c r="T36" s="28" t="n">
        <f aca="false">IF(OR(F36="",B36&lt;&gt;"Confirmed"),0,MAX(0,MIN(E36,DATE(Setup!$D$5,5,1))-MAX(D36,DATE(Setup!$D$5,4,1))))</f>
        <v>0</v>
      </c>
      <c r="U36" s="28" t="n">
        <f aca="false">IF(OR(F36="",B36&lt;&gt;"Confirmed"),0,MAX(0,MIN(E36,DATE(Setup!$D$5,6,1))-MAX(D36,DATE(Setup!$D$5,5,1))))</f>
        <v>0</v>
      </c>
      <c r="V36" s="28" t="n">
        <f aca="false">IF(OR(F36="",B36&lt;&gt;"Confirmed"),0,MAX(0,MIN(E36,DATE(Setup!$D$5,7,1))-MAX(D36,DATE(Setup!$D$5,6,1))))</f>
        <v>0</v>
      </c>
      <c r="W36" s="28" t="n">
        <f aca="false">IF(OR(F36="",B36&lt;&gt;"Confirmed"),0,MAX(0,MIN(E36,DATE(Setup!$D$5,8,1))-MAX(D36,DATE(Setup!$D$5,7,1))))</f>
        <v>3</v>
      </c>
      <c r="X36" s="28" t="n">
        <f aca="false">IF(OR(F36="",B36&lt;&gt;"Confirmed"),0,MAX(0,MIN(E36,DATE(Setup!$D$5,9,1))-MAX(D36,DATE(Setup!$D$5,8,1))))</f>
        <v>0</v>
      </c>
      <c r="Y36" s="28" t="n">
        <f aca="false">IF(OR(F36="",B36&lt;&gt;"Confirmed"),0,MAX(0,MIN(E36,DATE(Setup!$D$5,10,1))-MAX(D36,DATE(Setup!$D$5,9,1))))</f>
        <v>0</v>
      </c>
      <c r="Z36" s="28" t="n">
        <f aca="false">IF(OR(F36="",B36&lt;&gt;"Confirmed"),0,MAX(0,MIN(E36,DATE(Setup!$D$5,11,1))-MAX(D36,DATE(Setup!$D$5,10,1))))</f>
        <v>0</v>
      </c>
      <c r="AA36" s="28" t="n">
        <f aca="false">IF(OR(F36="",B36&lt;&gt;"Confirmed"),0,MAX(0,MIN(E36,DATE(Setup!$D$5,12,1))-MAX(D36,DATE(Setup!$D$5,11,1))))</f>
        <v>0</v>
      </c>
      <c r="AB36" s="28" t="n">
        <f aca="false">IF(OR(F36="",B36&lt;&gt;"Confirmed"),0,MAX(0,MIN(E36,DATE(Setup!$D$5,13,1))-MAX(D36,DATE(Setup!$D$5,12,1))))</f>
        <v>0</v>
      </c>
      <c r="AD36" s="28" t="n">
        <f aca="false">IFERROR(IF(J36="",0,J36/F36),0)</f>
        <v>300</v>
      </c>
      <c r="AE36" s="28" t="n">
        <f aca="false">IFERROR(IF(J36="",0,L36/F36),0)</f>
        <v>36</v>
      </c>
      <c r="AF36" s="28" t="n">
        <f aca="false">IFERROR(IF(J36="",0,N36/F36),0)</f>
        <v>33.3333333333333</v>
      </c>
    </row>
    <row r="37" customFormat="false" ht="15" hidden="false" customHeight="false" outlineLevel="0" collapsed="false">
      <c r="A37" s="20" t="s">
        <v>24</v>
      </c>
      <c r="B37" s="20" t="s">
        <v>51</v>
      </c>
      <c r="C37" s="21" t="s">
        <v>71</v>
      </c>
      <c r="D37" s="22" t="n">
        <v>46235</v>
      </c>
      <c r="E37" s="22" t="n">
        <v>46239</v>
      </c>
      <c r="F37" s="23" t="n">
        <f aca="false">IF(OR(D37="",E37=""),"",E37-D37)</f>
        <v>4</v>
      </c>
      <c r="G37" s="24" t="n">
        <v>255</v>
      </c>
      <c r="H37" s="24"/>
      <c r="I37" s="24"/>
      <c r="J37" s="25" t="n">
        <f aca="false">IF(OR(F37="",B37&lt;&gt;"Confirmed"),"",F37*G37+IF(H37="",Setup!$C$19,H37)+I37)</f>
        <v>1140</v>
      </c>
      <c r="K37" s="26" t="n">
        <f aca="false">IFERROR(INDEX(Setup!$C$10:$C$14,MATCH(A37,Setup!$B$10:$B$14,0)),0)</f>
        <v>0.155</v>
      </c>
      <c r="L37" s="25" t="n">
        <f aca="false">IF(J37="","",J37*K37)</f>
        <v>176.7</v>
      </c>
      <c r="M37" s="27" t="n">
        <f aca="false">IF(J37="","",J37-L37)</f>
        <v>963.3</v>
      </c>
      <c r="N37" s="25" t="n">
        <f aca="false">IF(J37="","",Setup!$C$20+Setup!$C$21)</f>
        <v>100</v>
      </c>
      <c r="O37" s="27" t="n">
        <f aca="false">IF(J37="","",M37-N37)</f>
        <v>863.3</v>
      </c>
      <c r="Q37" s="28" t="n">
        <f aca="false">IF(OR(F37="",B37&lt;&gt;"Confirmed"),0,MAX(0,MIN(E37,DATE(Setup!$D$5,2,1))-MAX(D37,DATE(Setup!$D$5,1,1))))</f>
        <v>0</v>
      </c>
      <c r="R37" s="28" t="n">
        <f aca="false">IF(OR(F37="",B37&lt;&gt;"Confirmed"),0,MAX(0,MIN(E37,DATE(Setup!$D$5,3,1))-MAX(D37,DATE(Setup!$D$5,2,1))))</f>
        <v>0</v>
      </c>
      <c r="S37" s="28" t="n">
        <f aca="false">IF(OR(F37="",B37&lt;&gt;"Confirmed"),0,MAX(0,MIN(E37,DATE(Setup!$D$5,4,1))-MAX(D37,DATE(Setup!$D$5,3,1))))</f>
        <v>0</v>
      </c>
      <c r="T37" s="28" t="n">
        <f aca="false">IF(OR(F37="",B37&lt;&gt;"Confirmed"),0,MAX(0,MIN(E37,DATE(Setup!$D$5,5,1))-MAX(D37,DATE(Setup!$D$5,4,1))))</f>
        <v>0</v>
      </c>
      <c r="U37" s="28" t="n">
        <f aca="false">IF(OR(F37="",B37&lt;&gt;"Confirmed"),0,MAX(0,MIN(E37,DATE(Setup!$D$5,6,1))-MAX(D37,DATE(Setup!$D$5,5,1))))</f>
        <v>0</v>
      </c>
      <c r="V37" s="28" t="n">
        <f aca="false">IF(OR(F37="",B37&lt;&gt;"Confirmed"),0,MAX(0,MIN(E37,DATE(Setup!$D$5,7,1))-MAX(D37,DATE(Setup!$D$5,6,1))))</f>
        <v>0</v>
      </c>
      <c r="W37" s="28" t="n">
        <f aca="false">IF(OR(F37="",B37&lt;&gt;"Confirmed"),0,MAX(0,MIN(E37,DATE(Setup!$D$5,8,1))-MAX(D37,DATE(Setup!$D$5,7,1))))</f>
        <v>0</v>
      </c>
      <c r="X37" s="28" t="n">
        <f aca="false">IF(OR(F37="",B37&lt;&gt;"Confirmed"),0,MAX(0,MIN(E37,DATE(Setup!$D$5,9,1))-MAX(D37,DATE(Setup!$D$5,8,1))))</f>
        <v>4</v>
      </c>
      <c r="Y37" s="28" t="n">
        <f aca="false">IF(OR(F37="",B37&lt;&gt;"Confirmed"),0,MAX(0,MIN(E37,DATE(Setup!$D$5,10,1))-MAX(D37,DATE(Setup!$D$5,9,1))))</f>
        <v>0</v>
      </c>
      <c r="Z37" s="28" t="n">
        <f aca="false">IF(OR(F37="",B37&lt;&gt;"Confirmed"),0,MAX(0,MIN(E37,DATE(Setup!$D$5,11,1))-MAX(D37,DATE(Setup!$D$5,10,1))))</f>
        <v>0</v>
      </c>
      <c r="AA37" s="28" t="n">
        <f aca="false">IF(OR(F37="",B37&lt;&gt;"Confirmed"),0,MAX(0,MIN(E37,DATE(Setup!$D$5,12,1))-MAX(D37,DATE(Setup!$D$5,11,1))))</f>
        <v>0</v>
      </c>
      <c r="AB37" s="28" t="n">
        <f aca="false">IF(OR(F37="",B37&lt;&gt;"Confirmed"),0,MAX(0,MIN(E37,DATE(Setup!$D$5,13,1))-MAX(D37,DATE(Setup!$D$5,12,1))))</f>
        <v>0</v>
      </c>
      <c r="AD37" s="28" t="n">
        <f aca="false">IFERROR(IF(J37="",0,J37/F37),0)</f>
        <v>285</v>
      </c>
      <c r="AE37" s="28" t="n">
        <f aca="false">IFERROR(IF(J37="",0,L37/F37),0)</f>
        <v>44.175</v>
      </c>
      <c r="AF37" s="28" t="n">
        <f aca="false">IFERROR(IF(J37="",0,N37/F37),0)</f>
        <v>25</v>
      </c>
    </row>
    <row r="38" customFormat="false" ht="15" hidden="false" customHeight="false" outlineLevel="0" collapsed="false">
      <c r="A38" s="20" t="s">
        <v>27</v>
      </c>
      <c r="B38" s="20" t="s">
        <v>51</v>
      </c>
      <c r="C38" s="21" t="s">
        <v>64</v>
      </c>
      <c r="D38" s="22" t="n">
        <v>46240</v>
      </c>
      <c r="E38" s="22" t="n">
        <v>46245</v>
      </c>
      <c r="F38" s="23" t="n">
        <f aca="false">IF(OR(D38="",E38=""),"",E38-D38)</f>
        <v>5</v>
      </c>
      <c r="G38" s="24" t="n">
        <v>285</v>
      </c>
      <c r="H38" s="24"/>
      <c r="I38" s="24"/>
      <c r="J38" s="25" t="n">
        <f aca="false">IF(OR(F38="",B38&lt;&gt;"Confirmed"),"",F38*G38+IF(H38="",Setup!$C$19,H38)+I38)</f>
        <v>1545</v>
      </c>
      <c r="K38" s="26" t="n">
        <f aca="false">IFERROR(INDEX(Setup!$C$10:$C$14,MATCH(A38,Setup!$B$10:$B$14,0)),0)</f>
        <v>0.03</v>
      </c>
      <c r="L38" s="25" t="n">
        <f aca="false">IF(J38="","",J38*K38)</f>
        <v>46.35</v>
      </c>
      <c r="M38" s="27" t="n">
        <f aca="false">IF(J38="","",J38-L38)</f>
        <v>1498.65</v>
      </c>
      <c r="N38" s="25" t="n">
        <f aca="false">IF(J38="","",Setup!$C$20+Setup!$C$21)</f>
        <v>100</v>
      </c>
      <c r="O38" s="27" t="n">
        <f aca="false">IF(J38="","",M38-N38)</f>
        <v>1398.65</v>
      </c>
      <c r="Q38" s="28" t="n">
        <f aca="false">IF(OR(F38="",B38&lt;&gt;"Confirmed"),0,MAX(0,MIN(E38,DATE(Setup!$D$5,2,1))-MAX(D38,DATE(Setup!$D$5,1,1))))</f>
        <v>0</v>
      </c>
      <c r="R38" s="28" t="n">
        <f aca="false">IF(OR(F38="",B38&lt;&gt;"Confirmed"),0,MAX(0,MIN(E38,DATE(Setup!$D$5,3,1))-MAX(D38,DATE(Setup!$D$5,2,1))))</f>
        <v>0</v>
      </c>
      <c r="S38" s="28" t="n">
        <f aca="false">IF(OR(F38="",B38&lt;&gt;"Confirmed"),0,MAX(0,MIN(E38,DATE(Setup!$D$5,4,1))-MAX(D38,DATE(Setup!$D$5,3,1))))</f>
        <v>0</v>
      </c>
      <c r="T38" s="28" t="n">
        <f aca="false">IF(OR(F38="",B38&lt;&gt;"Confirmed"),0,MAX(0,MIN(E38,DATE(Setup!$D$5,5,1))-MAX(D38,DATE(Setup!$D$5,4,1))))</f>
        <v>0</v>
      </c>
      <c r="U38" s="28" t="n">
        <f aca="false">IF(OR(F38="",B38&lt;&gt;"Confirmed"),0,MAX(0,MIN(E38,DATE(Setup!$D$5,6,1))-MAX(D38,DATE(Setup!$D$5,5,1))))</f>
        <v>0</v>
      </c>
      <c r="V38" s="28" t="n">
        <f aca="false">IF(OR(F38="",B38&lt;&gt;"Confirmed"),0,MAX(0,MIN(E38,DATE(Setup!$D$5,7,1))-MAX(D38,DATE(Setup!$D$5,6,1))))</f>
        <v>0</v>
      </c>
      <c r="W38" s="28" t="n">
        <f aca="false">IF(OR(F38="",B38&lt;&gt;"Confirmed"),0,MAX(0,MIN(E38,DATE(Setup!$D$5,8,1))-MAX(D38,DATE(Setup!$D$5,7,1))))</f>
        <v>0</v>
      </c>
      <c r="X38" s="28" t="n">
        <f aca="false">IF(OR(F38="",B38&lt;&gt;"Confirmed"),0,MAX(0,MIN(E38,DATE(Setup!$D$5,9,1))-MAX(D38,DATE(Setup!$D$5,8,1))))</f>
        <v>5</v>
      </c>
      <c r="Y38" s="28" t="n">
        <f aca="false">IF(OR(F38="",B38&lt;&gt;"Confirmed"),0,MAX(0,MIN(E38,DATE(Setup!$D$5,10,1))-MAX(D38,DATE(Setup!$D$5,9,1))))</f>
        <v>0</v>
      </c>
      <c r="Z38" s="28" t="n">
        <f aca="false">IF(OR(F38="",B38&lt;&gt;"Confirmed"),0,MAX(0,MIN(E38,DATE(Setup!$D$5,11,1))-MAX(D38,DATE(Setup!$D$5,10,1))))</f>
        <v>0</v>
      </c>
      <c r="AA38" s="28" t="n">
        <f aca="false">IF(OR(F38="",B38&lt;&gt;"Confirmed"),0,MAX(0,MIN(E38,DATE(Setup!$D$5,12,1))-MAX(D38,DATE(Setup!$D$5,11,1))))</f>
        <v>0</v>
      </c>
      <c r="AB38" s="28" t="n">
        <f aca="false">IF(OR(F38="",B38&lt;&gt;"Confirmed"),0,MAX(0,MIN(E38,DATE(Setup!$D$5,13,1))-MAX(D38,DATE(Setup!$D$5,12,1))))</f>
        <v>0</v>
      </c>
      <c r="AD38" s="28" t="n">
        <f aca="false">IFERROR(IF(J38="",0,J38/F38),0)</f>
        <v>309</v>
      </c>
      <c r="AE38" s="28" t="n">
        <f aca="false">IFERROR(IF(J38="",0,L38/F38),0)</f>
        <v>9.27</v>
      </c>
      <c r="AF38" s="28" t="n">
        <f aca="false">IFERROR(IF(J38="",0,N38/F38),0)</f>
        <v>20</v>
      </c>
    </row>
    <row r="39" customFormat="false" ht="15" hidden="false" customHeight="false" outlineLevel="0" collapsed="false">
      <c r="A39" s="20" t="s">
        <v>24</v>
      </c>
      <c r="B39" s="20" t="s">
        <v>51</v>
      </c>
      <c r="C39" s="21" t="s">
        <v>71</v>
      </c>
      <c r="D39" s="22" t="n">
        <v>46248</v>
      </c>
      <c r="E39" s="22" t="n">
        <v>46250</v>
      </c>
      <c r="F39" s="23" t="n">
        <f aca="false">IF(OR(D39="",E39=""),"",E39-D39)</f>
        <v>2</v>
      </c>
      <c r="G39" s="24" t="n">
        <v>280</v>
      </c>
      <c r="H39" s="24"/>
      <c r="I39" s="24"/>
      <c r="J39" s="25" t="n">
        <f aca="false">IF(OR(F39="",B39&lt;&gt;"Confirmed"),"",F39*G39+IF(H39="",Setup!$C$19,H39)+I39)</f>
        <v>680</v>
      </c>
      <c r="K39" s="26" t="n">
        <f aca="false">IFERROR(INDEX(Setup!$C$10:$C$14,MATCH(A39,Setup!$B$10:$B$14,0)),0)</f>
        <v>0.155</v>
      </c>
      <c r="L39" s="25" t="n">
        <f aca="false">IF(J39="","",J39*K39)</f>
        <v>105.4</v>
      </c>
      <c r="M39" s="27" t="n">
        <f aca="false">IF(J39="","",J39-L39)</f>
        <v>574.6</v>
      </c>
      <c r="N39" s="25" t="n">
        <f aca="false">IF(J39="","",Setup!$C$20+Setup!$C$21)</f>
        <v>100</v>
      </c>
      <c r="O39" s="27" t="n">
        <f aca="false">IF(J39="","",M39-N39)</f>
        <v>474.6</v>
      </c>
      <c r="Q39" s="28" t="n">
        <f aca="false">IF(OR(F39="",B39&lt;&gt;"Confirmed"),0,MAX(0,MIN(E39,DATE(Setup!$D$5,2,1))-MAX(D39,DATE(Setup!$D$5,1,1))))</f>
        <v>0</v>
      </c>
      <c r="R39" s="28" t="n">
        <f aca="false">IF(OR(F39="",B39&lt;&gt;"Confirmed"),0,MAX(0,MIN(E39,DATE(Setup!$D$5,3,1))-MAX(D39,DATE(Setup!$D$5,2,1))))</f>
        <v>0</v>
      </c>
      <c r="S39" s="28" t="n">
        <f aca="false">IF(OR(F39="",B39&lt;&gt;"Confirmed"),0,MAX(0,MIN(E39,DATE(Setup!$D$5,4,1))-MAX(D39,DATE(Setup!$D$5,3,1))))</f>
        <v>0</v>
      </c>
      <c r="T39" s="28" t="n">
        <f aca="false">IF(OR(F39="",B39&lt;&gt;"Confirmed"),0,MAX(0,MIN(E39,DATE(Setup!$D$5,5,1))-MAX(D39,DATE(Setup!$D$5,4,1))))</f>
        <v>0</v>
      </c>
      <c r="U39" s="28" t="n">
        <f aca="false">IF(OR(F39="",B39&lt;&gt;"Confirmed"),0,MAX(0,MIN(E39,DATE(Setup!$D$5,6,1))-MAX(D39,DATE(Setup!$D$5,5,1))))</f>
        <v>0</v>
      </c>
      <c r="V39" s="28" t="n">
        <f aca="false">IF(OR(F39="",B39&lt;&gt;"Confirmed"),0,MAX(0,MIN(E39,DATE(Setup!$D$5,7,1))-MAX(D39,DATE(Setup!$D$5,6,1))))</f>
        <v>0</v>
      </c>
      <c r="W39" s="28" t="n">
        <f aca="false">IF(OR(F39="",B39&lt;&gt;"Confirmed"),0,MAX(0,MIN(E39,DATE(Setup!$D$5,8,1))-MAX(D39,DATE(Setup!$D$5,7,1))))</f>
        <v>0</v>
      </c>
      <c r="X39" s="28" t="n">
        <f aca="false">IF(OR(F39="",B39&lt;&gt;"Confirmed"),0,MAX(0,MIN(E39,DATE(Setup!$D$5,9,1))-MAX(D39,DATE(Setup!$D$5,8,1))))</f>
        <v>2</v>
      </c>
      <c r="Y39" s="28" t="n">
        <f aca="false">IF(OR(F39="",B39&lt;&gt;"Confirmed"),0,MAX(0,MIN(E39,DATE(Setup!$D$5,10,1))-MAX(D39,DATE(Setup!$D$5,9,1))))</f>
        <v>0</v>
      </c>
      <c r="Z39" s="28" t="n">
        <f aca="false">IF(OR(F39="",B39&lt;&gt;"Confirmed"),0,MAX(0,MIN(E39,DATE(Setup!$D$5,11,1))-MAX(D39,DATE(Setup!$D$5,10,1))))</f>
        <v>0</v>
      </c>
      <c r="AA39" s="28" t="n">
        <f aca="false">IF(OR(F39="",B39&lt;&gt;"Confirmed"),0,MAX(0,MIN(E39,DATE(Setup!$D$5,12,1))-MAX(D39,DATE(Setup!$D$5,11,1))))</f>
        <v>0</v>
      </c>
      <c r="AB39" s="28" t="n">
        <f aca="false">IF(OR(F39="",B39&lt;&gt;"Confirmed"),0,MAX(0,MIN(E39,DATE(Setup!$D$5,13,1))-MAX(D39,DATE(Setup!$D$5,12,1))))</f>
        <v>0</v>
      </c>
      <c r="AD39" s="28" t="n">
        <f aca="false">IFERROR(IF(J39="",0,J39/F39),0)</f>
        <v>340</v>
      </c>
      <c r="AE39" s="28" t="n">
        <f aca="false">IFERROR(IF(J39="",0,L39/F39),0)</f>
        <v>52.7</v>
      </c>
      <c r="AF39" s="28" t="n">
        <f aca="false">IFERROR(IF(J39="",0,N39/F39),0)</f>
        <v>50</v>
      </c>
    </row>
    <row r="40" customFormat="false" ht="15" hidden="false" customHeight="false" outlineLevel="0" collapsed="false">
      <c r="A40" s="20" t="s">
        <v>24</v>
      </c>
      <c r="B40" s="20" t="s">
        <v>51</v>
      </c>
      <c r="C40" s="21" t="s">
        <v>63</v>
      </c>
      <c r="D40" s="22" t="n">
        <v>46251</v>
      </c>
      <c r="E40" s="22" t="n">
        <v>46255</v>
      </c>
      <c r="F40" s="23" t="n">
        <f aca="false">IF(OR(D40="",E40=""),"",E40-D40)</f>
        <v>4</v>
      </c>
      <c r="G40" s="24" t="n">
        <v>245</v>
      </c>
      <c r="H40" s="24"/>
      <c r="I40" s="24"/>
      <c r="J40" s="25" t="n">
        <f aca="false">IF(OR(F40="",B40&lt;&gt;"Confirmed"),"",F40*G40+IF(H40="",Setup!$C$19,H40)+I40)</f>
        <v>1100</v>
      </c>
      <c r="K40" s="26" t="n">
        <f aca="false">IFERROR(INDEX(Setup!$C$10:$C$14,MATCH(A40,Setup!$B$10:$B$14,0)),0)</f>
        <v>0.155</v>
      </c>
      <c r="L40" s="25" t="n">
        <f aca="false">IF(J40="","",J40*K40)</f>
        <v>170.5</v>
      </c>
      <c r="M40" s="27" t="n">
        <f aca="false">IF(J40="","",J40-L40)</f>
        <v>929.5</v>
      </c>
      <c r="N40" s="25" t="n">
        <f aca="false">IF(J40="","",Setup!$C$20+Setup!$C$21)</f>
        <v>100</v>
      </c>
      <c r="O40" s="27" t="n">
        <f aca="false">IF(J40="","",M40-N40)</f>
        <v>829.5</v>
      </c>
      <c r="Q40" s="28" t="n">
        <f aca="false">IF(OR(F40="",B40&lt;&gt;"Confirmed"),0,MAX(0,MIN(E40,DATE(Setup!$D$5,2,1))-MAX(D40,DATE(Setup!$D$5,1,1))))</f>
        <v>0</v>
      </c>
      <c r="R40" s="28" t="n">
        <f aca="false">IF(OR(F40="",B40&lt;&gt;"Confirmed"),0,MAX(0,MIN(E40,DATE(Setup!$D$5,3,1))-MAX(D40,DATE(Setup!$D$5,2,1))))</f>
        <v>0</v>
      </c>
      <c r="S40" s="28" t="n">
        <f aca="false">IF(OR(F40="",B40&lt;&gt;"Confirmed"),0,MAX(0,MIN(E40,DATE(Setup!$D$5,4,1))-MAX(D40,DATE(Setup!$D$5,3,1))))</f>
        <v>0</v>
      </c>
      <c r="T40" s="28" t="n">
        <f aca="false">IF(OR(F40="",B40&lt;&gt;"Confirmed"),0,MAX(0,MIN(E40,DATE(Setup!$D$5,5,1))-MAX(D40,DATE(Setup!$D$5,4,1))))</f>
        <v>0</v>
      </c>
      <c r="U40" s="28" t="n">
        <f aca="false">IF(OR(F40="",B40&lt;&gt;"Confirmed"),0,MAX(0,MIN(E40,DATE(Setup!$D$5,6,1))-MAX(D40,DATE(Setup!$D$5,5,1))))</f>
        <v>0</v>
      </c>
      <c r="V40" s="28" t="n">
        <f aca="false">IF(OR(F40="",B40&lt;&gt;"Confirmed"),0,MAX(0,MIN(E40,DATE(Setup!$D$5,7,1))-MAX(D40,DATE(Setup!$D$5,6,1))))</f>
        <v>0</v>
      </c>
      <c r="W40" s="28" t="n">
        <f aca="false">IF(OR(F40="",B40&lt;&gt;"Confirmed"),0,MAX(0,MIN(E40,DATE(Setup!$D$5,8,1))-MAX(D40,DATE(Setup!$D$5,7,1))))</f>
        <v>0</v>
      </c>
      <c r="X40" s="28" t="n">
        <f aca="false">IF(OR(F40="",B40&lt;&gt;"Confirmed"),0,MAX(0,MIN(E40,DATE(Setup!$D$5,9,1))-MAX(D40,DATE(Setup!$D$5,8,1))))</f>
        <v>4</v>
      </c>
      <c r="Y40" s="28" t="n">
        <f aca="false">IF(OR(F40="",B40&lt;&gt;"Confirmed"),0,MAX(0,MIN(E40,DATE(Setup!$D$5,10,1))-MAX(D40,DATE(Setup!$D$5,9,1))))</f>
        <v>0</v>
      </c>
      <c r="Z40" s="28" t="n">
        <f aca="false">IF(OR(F40="",B40&lt;&gt;"Confirmed"),0,MAX(0,MIN(E40,DATE(Setup!$D$5,11,1))-MAX(D40,DATE(Setup!$D$5,10,1))))</f>
        <v>0</v>
      </c>
      <c r="AA40" s="28" t="n">
        <f aca="false">IF(OR(F40="",B40&lt;&gt;"Confirmed"),0,MAX(0,MIN(E40,DATE(Setup!$D$5,12,1))-MAX(D40,DATE(Setup!$D$5,11,1))))</f>
        <v>0</v>
      </c>
      <c r="AB40" s="28" t="n">
        <f aca="false">IF(OR(F40="",B40&lt;&gt;"Confirmed"),0,MAX(0,MIN(E40,DATE(Setup!$D$5,13,1))-MAX(D40,DATE(Setup!$D$5,12,1))))</f>
        <v>0</v>
      </c>
      <c r="AD40" s="28" t="n">
        <f aca="false">IFERROR(IF(J40="",0,J40/F40),0)</f>
        <v>275</v>
      </c>
      <c r="AE40" s="28" t="n">
        <f aca="false">IFERROR(IF(J40="",0,L40/F40),0)</f>
        <v>42.625</v>
      </c>
      <c r="AF40" s="28" t="n">
        <f aca="false">IFERROR(IF(J40="",0,N40/F40),0)</f>
        <v>25</v>
      </c>
    </row>
    <row r="41" customFormat="false" ht="15" hidden="false" customHeight="false" outlineLevel="0" collapsed="false">
      <c r="A41" s="20" t="s">
        <v>24</v>
      </c>
      <c r="B41" s="20" t="s">
        <v>51</v>
      </c>
      <c r="C41" s="21" t="s">
        <v>72</v>
      </c>
      <c r="D41" s="22" t="n">
        <v>46259</v>
      </c>
      <c r="E41" s="22" t="n">
        <v>46261</v>
      </c>
      <c r="F41" s="23" t="n">
        <f aca="false">IF(OR(D41="",E41=""),"",E41-D41)</f>
        <v>2</v>
      </c>
      <c r="G41" s="24" t="n">
        <v>250</v>
      </c>
      <c r="H41" s="24"/>
      <c r="I41" s="24" t="n">
        <v>25</v>
      </c>
      <c r="J41" s="25" t="n">
        <f aca="false">IF(OR(F41="",B41&lt;&gt;"Confirmed"),"",F41*G41+IF(H41="",Setup!$C$19,H41)+I41)</f>
        <v>645</v>
      </c>
      <c r="K41" s="26" t="n">
        <f aca="false">IFERROR(INDEX(Setup!$C$10:$C$14,MATCH(A41,Setup!$B$10:$B$14,0)),0)</f>
        <v>0.155</v>
      </c>
      <c r="L41" s="25" t="n">
        <f aca="false">IF(J41="","",J41*K41)</f>
        <v>99.975</v>
      </c>
      <c r="M41" s="27" t="n">
        <f aca="false">IF(J41="","",J41-L41)</f>
        <v>545.025</v>
      </c>
      <c r="N41" s="25" t="n">
        <f aca="false">IF(J41="","",Setup!$C$20+Setup!$C$21)</f>
        <v>100</v>
      </c>
      <c r="O41" s="27" t="n">
        <f aca="false">IF(J41="","",M41-N41)</f>
        <v>445.025</v>
      </c>
      <c r="Q41" s="28" t="n">
        <f aca="false">IF(OR(F41="",B41&lt;&gt;"Confirmed"),0,MAX(0,MIN(E41,DATE(Setup!$D$5,2,1))-MAX(D41,DATE(Setup!$D$5,1,1))))</f>
        <v>0</v>
      </c>
      <c r="R41" s="28" t="n">
        <f aca="false">IF(OR(F41="",B41&lt;&gt;"Confirmed"),0,MAX(0,MIN(E41,DATE(Setup!$D$5,3,1))-MAX(D41,DATE(Setup!$D$5,2,1))))</f>
        <v>0</v>
      </c>
      <c r="S41" s="28" t="n">
        <f aca="false">IF(OR(F41="",B41&lt;&gt;"Confirmed"),0,MAX(0,MIN(E41,DATE(Setup!$D$5,4,1))-MAX(D41,DATE(Setup!$D$5,3,1))))</f>
        <v>0</v>
      </c>
      <c r="T41" s="28" t="n">
        <f aca="false">IF(OR(F41="",B41&lt;&gt;"Confirmed"),0,MAX(0,MIN(E41,DATE(Setup!$D$5,5,1))-MAX(D41,DATE(Setup!$D$5,4,1))))</f>
        <v>0</v>
      </c>
      <c r="U41" s="28" t="n">
        <f aca="false">IF(OR(F41="",B41&lt;&gt;"Confirmed"),0,MAX(0,MIN(E41,DATE(Setup!$D$5,6,1))-MAX(D41,DATE(Setup!$D$5,5,1))))</f>
        <v>0</v>
      </c>
      <c r="V41" s="28" t="n">
        <f aca="false">IF(OR(F41="",B41&lt;&gt;"Confirmed"),0,MAX(0,MIN(E41,DATE(Setup!$D$5,7,1))-MAX(D41,DATE(Setup!$D$5,6,1))))</f>
        <v>0</v>
      </c>
      <c r="W41" s="28" t="n">
        <f aca="false">IF(OR(F41="",B41&lt;&gt;"Confirmed"),0,MAX(0,MIN(E41,DATE(Setup!$D$5,8,1))-MAX(D41,DATE(Setup!$D$5,7,1))))</f>
        <v>0</v>
      </c>
      <c r="X41" s="28" t="n">
        <f aca="false">IF(OR(F41="",B41&lt;&gt;"Confirmed"),0,MAX(0,MIN(E41,DATE(Setup!$D$5,9,1))-MAX(D41,DATE(Setup!$D$5,8,1))))</f>
        <v>2</v>
      </c>
      <c r="Y41" s="28" t="n">
        <f aca="false">IF(OR(F41="",B41&lt;&gt;"Confirmed"),0,MAX(0,MIN(E41,DATE(Setup!$D$5,10,1))-MAX(D41,DATE(Setup!$D$5,9,1))))</f>
        <v>0</v>
      </c>
      <c r="Z41" s="28" t="n">
        <f aca="false">IF(OR(F41="",B41&lt;&gt;"Confirmed"),0,MAX(0,MIN(E41,DATE(Setup!$D$5,11,1))-MAX(D41,DATE(Setup!$D$5,10,1))))</f>
        <v>0</v>
      </c>
      <c r="AA41" s="28" t="n">
        <f aca="false">IF(OR(F41="",B41&lt;&gt;"Confirmed"),0,MAX(0,MIN(E41,DATE(Setup!$D$5,12,1))-MAX(D41,DATE(Setup!$D$5,11,1))))</f>
        <v>0</v>
      </c>
      <c r="AB41" s="28" t="n">
        <f aca="false">IF(OR(F41="",B41&lt;&gt;"Confirmed"),0,MAX(0,MIN(E41,DATE(Setup!$D$5,13,1))-MAX(D41,DATE(Setup!$D$5,12,1))))</f>
        <v>0</v>
      </c>
      <c r="AD41" s="28" t="n">
        <f aca="false">IFERROR(IF(J41="",0,J41/F41),0)</f>
        <v>322.5</v>
      </c>
      <c r="AE41" s="28" t="n">
        <f aca="false">IFERROR(IF(J41="",0,L41/F41),0)</f>
        <v>49.9875</v>
      </c>
      <c r="AF41" s="28" t="n">
        <f aca="false">IFERROR(IF(J41="",0,N41/F41),0)</f>
        <v>50</v>
      </c>
    </row>
    <row r="42" customFormat="false" ht="15" hidden="false" customHeight="false" outlineLevel="0" collapsed="false">
      <c r="A42" s="20" t="s">
        <v>27</v>
      </c>
      <c r="B42" s="20" t="s">
        <v>51</v>
      </c>
      <c r="C42" s="21" t="s">
        <v>65</v>
      </c>
      <c r="D42" s="22" t="n">
        <v>46262</v>
      </c>
      <c r="E42" s="22" t="n">
        <v>46269</v>
      </c>
      <c r="F42" s="23" t="n">
        <f aca="false">IF(OR(D42="",E42=""),"",E42-D42)</f>
        <v>7</v>
      </c>
      <c r="G42" s="24" t="n">
        <v>285</v>
      </c>
      <c r="H42" s="24"/>
      <c r="I42" s="24"/>
      <c r="J42" s="25" t="n">
        <f aca="false">IF(OR(F42="",B42&lt;&gt;"Confirmed"),"",F42*G42+IF(H42="",Setup!$C$19,H42)+I42)</f>
        <v>2115</v>
      </c>
      <c r="K42" s="26" t="n">
        <f aca="false">IFERROR(INDEX(Setup!$C$10:$C$14,MATCH(A42,Setup!$B$10:$B$14,0)),0)</f>
        <v>0.03</v>
      </c>
      <c r="L42" s="25" t="n">
        <f aca="false">IF(J42="","",J42*K42)</f>
        <v>63.45</v>
      </c>
      <c r="M42" s="27" t="n">
        <f aca="false">IF(J42="","",J42-L42)</f>
        <v>2051.55</v>
      </c>
      <c r="N42" s="25" t="n">
        <f aca="false">IF(J42="","",Setup!$C$20+Setup!$C$21)</f>
        <v>100</v>
      </c>
      <c r="O42" s="27" t="n">
        <f aca="false">IF(J42="","",M42-N42)</f>
        <v>1951.55</v>
      </c>
      <c r="Q42" s="28" t="n">
        <f aca="false">IF(OR(F42="",B42&lt;&gt;"Confirmed"),0,MAX(0,MIN(E42,DATE(Setup!$D$5,2,1))-MAX(D42,DATE(Setup!$D$5,1,1))))</f>
        <v>0</v>
      </c>
      <c r="R42" s="28" t="n">
        <f aca="false">IF(OR(F42="",B42&lt;&gt;"Confirmed"),0,MAX(0,MIN(E42,DATE(Setup!$D$5,3,1))-MAX(D42,DATE(Setup!$D$5,2,1))))</f>
        <v>0</v>
      </c>
      <c r="S42" s="28" t="n">
        <f aca="false">IF(OR(F42="",B42&lt;&gt;"Confirmed"),0,MAX(0,MIN(E42,DATE(Setup!$D$5,4,1))-MAX(D42,DATE(Setup!$D$5,3,1))))</f>
        <v>0</v>
      </c>
      <c r="T42" s="28" t="n">
        <f aca="false">IF(OR(F42="",B42&lt;&gt;"Confirmed"),0,MAX(0,MIN(E42,DATE(Setup!$D$5,5,1))-MAX(D42,DATE(Setup!$D$5,4,1))))</f>
        <v>0</v>
      </c>
      <c r="U42" s="28" t="n">
        <f aca="false">IF(OR(F42="",B42&lt;&gt;"Confirmed"),0,MAX(0,MIN(E42,DATE(Setup!$D$5,6,1))-MAX(D42,DATE(Setup!$D$5,5,1))))</f>
        <v>0</v>
      </c>
      <c r="V42" s="28" t="n">
        <f aca="false">IF(OR(F42="",B42&lt;&gt;"Confirmed"),0,MAX(0,MIN(E42,DATE(Setup!$D$5,7,1))-MAX(D42,DATE(Setup!$D$5,6,1))))</f>
        <v>0</v>
      </c>
      <c r="W42" s="28" t="n">
        <f aca="false">IF(OR(F42="",B42&lt;&gt;"Confirmed"),0,MAX(0,MIN(E42,DATE(Setup!$D$5,8,1))-MAX(D42,DATE(Setup!$D$5,7,1))))</f>
        <v>0</v>
      </c>
      <c r="X42" s="28" t="n">
        <f aca="false">IF(OR(F42="",B42&lt;&gt;"Confirmed"),0,MAX(0,MIN(E42,DATE(Setup!$D$5,9,1))-MAX(D42,DATE(Setup!$D$5,8,1))))</f>
        <v>4</v>
      </c>
      <c r="Y42" s="28" t="n">
        <f aca="false">IF(OR(F42="",B42&lt;&gt;"Confirmed"),0,MAX(0,MIN(E42,DATE(Setup!$D$5,10,1))-MAX(D42,DATE(Setup!$D$5,9,1))))</f>
        <v>3</v>
      </c>
      <c r="Z42" s="28" t="n">
        <f aca="false">IF(OR(F42="",B42&lt;&gt;"Confirmed"),0,MAX(0,MIN(E42,DATE(Setup!$D$5,11,1))-MAX(D42,DATE(Setup!$D$5,10,1))))</f>
        <v>0</v>
      </c>
      <c r="AA42" s="28" t="n">
        <f aca="false">IF(OR(F42="",B42&lt;&gt;"Confirmed"),0,MAX(0,MIN(E42,DATE(Setup!$D$5,12,1))-MAX(D42,DATE(Setup!$D$5,11,1))))</f>
        <v>0</v>
      </c>
      <c r="AB42" s="28" t="n">
        <f aca="false">IF(OR(F42="",B42&lt;&gt;"Confirmed"),0,MAX(0,MIN(E42,DATE(Setup!$D$5,13,1))-MAX(D42,DATE(Setup!$D$5,12,1))))</f>
        <v>0</v>
      </c>
      <c r="AD42" s="28" t="n">
        <f aca="false">IFERROR(IF(J42="",0,J42/F42),0)</f>
        <v>302.142857142857</v>
      </c>
      <c r="AE42" s="28" t="n">
        <f aca="false">IFERROR(IF(J42="",0,L42/F42),0)</f>
        <v>9.06428571428571</v>
      </c>
      <c r="AF42" s="28" t="n">
        <f aca="false">IFERROR(IF(J42="",0,N42/F42),0)</f>
        <v>14.2857142857143</v>
      </c>
    </row>
    <row r="43" customFormat="false" ht="15" hidden="false" customHeight="false" outlineLevel="0" collapsed="false">
      <c r="A43" s="20" t="s">
        <v>24</v>
      </c>
      <c r="B43" s="20" t="s">
        <v>51</v>
      </c>
      <c r="C43" s="21" t="s">
        <v>60</v>
      </c>
      <c r="D43" s="22" t="n">
        <v>46270</v>
      </c>
      <c r="E43" s="22" t="n">
        <v>46272</v>
      </c>
      <c r="F43" s="23" t="n">
        <f aca="false">IF(OR(D43="",E43=""),"",E43-D43)</f>
        <v>2</v>
      </c>
      <c r="G43" s="24" t="n">
        <v>225</v>
      </c>
      <c r="H43" s="24"/>
      <c r="I43" s="24"/>
      <c r="J43" s="25" t="n">
        <f aca="false">IF(OR(F43="",B43&lt;&gt;"Confirmed"),"",F43*G43+IF(H43="",Setup!$C$19,H43)+I43)</f>
        <v>570</v>
      </c>
      <c r="K43" s="26" t="n">
        <f aca="false">IFERROR(INDEX(Setup!$C$10:$C$14,MATCH(A43,Setup!$B$10:$B$14,0)),0)</f>
        <v>0.155</v>
      </c>
      <c r="L43" s="25" t="n">
        <f aca="false">IF(J43="","",J43*K43)</f>
        <v>88.35</v>
      </c>
      <c r="M43" s="27" t="n">
        <f aca="false">IF(J43="","",J43-L43)</f>
        <v>481.65</v>
      </c>
      <c r="N43" s="25" t="n">
        <f aca="false">IF(J43="","",Setup!$C$20+Setup!$C$21)</f>
        <v>100</v>
      </c>
      <c r="O43" s="27" t="n">
        <f aca="false">IF(J43="","",M43-N43)</f>
        <v>381.65</v>
      </c>
      <c r="Q43" s="28" t="n">
        <f aca="false">IF(OR(F43="",B43&lt;&gt;"Confirmed"),0,MAX(0,MIN(E43,DATE(Setup!$D$5,2,1))-MAX(D43,DATE(Setup!$D$5,1,1))))</f>
        <v>0</v>
      </c>
      <c r="R43" s="28" t="n">
        <f aca="false">IF(OR(F43="",B43&lt;&gt;"Confirmed"),0,MAX(0,MIN(E43,DATE(Setup!$D$5,3,1))-MAX(D43,DATE(Setup!$D$5,2,1))))</f>
        <v>0</v>
      </c>
      <c r="S43" s="28" t="n">
        <f aca="false">IF(OR(F43="",B43&lt;&gt;"Confirmed"),0,MAX(0,MIN(E43,DATE(Setup!$D$5,4,1))-MAX(D43,DATE(Setup!$D$5,3,1))))</f>
        <v>0</v>
      </c>
      <c r="T43" s="28" t="n">
        <f aca="false">IF(OR(F43="",B43&lt;&gt;"Confirmed"),0,MAX(0,MIN(E43,DATE(Setup!$D$5,5,1))-MAX(D43,DATE(Setup!$D$5,4,1))))</f>
        <v>0</v>
      </c>
      <c r="U43" s="28" t="n">
        <f aca="false">IF(OR(F43="",B43&lt;&gt;"Confirmed"),0,MAX(0,MIN(E43,DATE(Setup!$D$5,6,1))-MAX(D43,DATE(Setup!$D$5,5,1))))</f>
        <v>0</v>
      </c>
      <c r="V43" s="28" t="n">
        <f aca="false">IF(OR(F43="",B43&lt;&gt;"Confirmed"),0,MAX(0,MIN(E43,DATE(Setup!$D$5,7,1))-MAX(D43,DATE(Setup!$D$5,6,1))))</f>
        <v>0</v>
      </c>
      <c r="W43" s="28" t="n">
        <f aca="false">IF(OR(F43="",B43&lt;&gt;"Confirmed"),0,MAX(0,MIN(E43,DATE(Setup!$D$5,8,1))-MAX(D43,DATE(Setup!$D$5,7,1))))</f>
        <v>0</v>
      </c>
      <c r="X43" s="28" t="n">
        <f aca="false">IF(OR(F43="",B43&lt;&gt;"Confirmed"),0,MAX(0,MIN(E43,DATE(Setup!$D$5,9,1))-MAX(D43,DATE(Setup!$D$5,8,1))))</f>
        <v>0</v>
      </c>
      <c r="Y43" s="28" t="n">
        <f aca="false">IF(OR(F43="",B43&lt;&gt;"Confirmed"),0,MAX(0,MIN(E43,DATE(Setup!$D$5,10,1))-MAX(D43,DATE(Setup!$D$5,9,1))))</f>
        <v>2</v>
      </c>
      <c r="Z43" s="28" t="n">
        <f aca="false">IF(OR(F43="",B43&lt;&gt;"Confirmed"),0,MAX(0,MIN(E43,DATE(Setup!$D$5,11,1))-MAX(D43,DATE(Setup!$D$5,10,1))))</f>
        <v>0</v>
      </c>
      <c r="AA43" s="28" t="n">
        <f aca="false">IF(OR(F43="",B43&lt;&gt;"Confirmed"),0,MAX(0,MIN(E43,DATE(Setup!$D$5,12,1))-MAX(D43,DATE(Setup!$D$5,11,1))))</f>
        <v>0</v>
      </c>
      <c r="AB43" s="28" t="n">
        <f aca="false">IF(OR(F43="",B43&lt;&gt;"Confirmed"),0,MAX(0,MIN(E43,DATE(Setup!$D$5,13,1))-MAX(D43,DATE(Setup!$D$5,12,1))))</f>
        <v>0</v>
      </c>
      <c r="AD43" s="28" t="n">
        <f aca="false">IFERROR(IF(J43="",0,J43/F43),0)</f>
        <v>285</v>
      </c>
      <c r="AE43" s="28" t="n">
        <f aca="false">IFERROR(IF(J43="",0,L43/F43),0)</f>
        <v>44.175</v>
      </c>
      <c r="AF43" s="28" t="n">
        <f aca="false">IFERROR(IF(J43="",0,N43/F43),0)</f>
        <v>50</v>
      </c>
    </row>
    <row r="44" customFormat="false" ht="15" hidden="false" customHeight="false" outlineLevel="0" collapsed="false">
      <c r="A44" s="20" t="s">
        <v>24</v>
      </c>
      <c r="B44" s="20" t="s">
        <v>51</v>
      </c>
      <c r="C44" s="21" t="s">
        <v>70</v>
      </c>
      <c r="D44" s="22" t="n">
        <v>46276</v>
      </c>
      <c r="E44" s="22" t="n">
        <v>46279</v>
      </c>
      <c r="F44" s="23" t="n">
        <f aca="false">IF(OR(D44="",E44=""),"",E44-D44)</f>
        <v>3</v>
      </c>
      <c r="G44" s="24" t="n">
        <v>200</v>
      </c>
      <c r="H44" s="24"/>
      <c r="I44" s="24"/>
      <c r="J44" s="25" t="n">
        <f aca="false">IF(OR(F44="",B44&lt;&gt;"Confirmed"),"",F44*G44+IF(H44="",Setup!$C$19,H44)+I44)</f>
        <v>720</v>
      </c>
      <c r="K44" s="26" t="n">
        <f aca="false">IFERROR(INDEX(Setup!$C$10:$C$14,MATCH(A44,Setup!$B$10:$B$14,0)),0)</f>
        <v>0.155</v>
      </c>
      <c r="L44" s="25" t="n">
        <f aca="false">IF(J44="","",J44*K44)</f>
        <v>111.6</v>
      </c>
      <c r="M44" s="27" t="n">
        <f aca="false">IF(J44="","",J44-L44)</f>
        <v>608.4</v>
      </c>
      <c r="N44" s="25" t="n">
        <f aca="false">IF(J44="","",Setup!$C$20+Setup!$C$21)</f>
        <v>100</v>
      </c>
      <c r="O44" s="27" t="n">
        <f aca="false">IF(J44="","",M44-N44)</f>
        <v>508.4</v>
      </c>
      <c r="Q44" s="28" t="n">
        <f aca="false">IF(OR(F44="",B44&lt;&gt;"Confirmed"),0,MAX(0,MIN(E44,DATE(Setup!$D$5,2,1))-MAX(D44,DATE(Setup!$D$5,1,1))))</f>
        <v>0</v>
      </c>
      <c r="R44" s="28" t="n">
        <f aca="false">IF(OR(F44="",B44&lt;&gt;"Confirmed"),0,MAX(0,MIN(E44,DATE(Setup!$D$5,3,1))-MAX(D44,DATE(Setup!$D$5,2,1))))</f>
        <v>0</v>
      </c>
      <c r="S44" s="28" t="n">
        <f aca="false">IF(OR(F44="",B44&lt;&gt;"Confirmed"),0,MAX(0,MIN(E44,DATE(Setup!$D$5,4,1))-MAX(D44,DATE(Setup!$D$5,3,1))))</f>
        <v>0</v>
      </c>
      <c r="T44" s="28" t="n">
        <f aca="false">IF(OR(F44="",B44&lt;&gt;"Confirmed"),0,MAX(0,MIN(E44,DATE(Setup!$D$5,5,1))-MAX(D44,DATE(Setup!$D$5,4,1))))</f>
        <v>0</v>
      </c>
      <c r="U44" s="28" t="n">
        <f aca="false">IF(OR(F44="",B44&lt;&gt;"Confirmed"),0,MAX(0,MIN(E44,DATE(Setup!$D$5,6,1))-MAX(D44,DATE(Setup!$D$5,5,1))))</f>
        <v>0</v>
      </c>
      <c r="V44" s="28" t="n">
        <f aca="false">IF(OR(F44="",B44&lt;&gt;"Confirmed"),0,MAX(0,MIN(E44,DATE(Setup!$D$5,7,1))-MAX(D44,DATE(Setup!$D$5,6,1))))</f>
        <v>0</v>
      </c>
      <c r="W44" s="28" t="n">
        <f aca="false">IF(OR(F44="",B44&lt;&gt;"Confirmed"),0,MAX(0,MIN(E44,DATE(Setup!$D$5,8,1))-MAX(D44,DATE(Setup!$D$5,7,1))))</f>
        <v>0</v>
      </c>
      <c r="X44" s="28" t="n">
        <f aca="false">IF(OR(F44="",B44&lt;&gt;"Confirmed"),0,MAX(0,MIN(E44,DATE(Setup!$D$5,9,1))-MAX(D44,DATE(Setup!$D$5,8,1))))</f>
        <v>0</v>
      </c>
      <c r="Y44" s="28" t="n">
        <f aca="false">IF(OR(F44="",B44&lt;&gt;"Confirmed"),0,MAX(0,MIN(E44,DATE(Setup!$D$5,10,1))-MAX(D44,DATE(Setup!$D$5,9,1))))</f>
        <v>3</v>
      </c>
      <c r="Z44" s="28" t="n">
        <f aca="false">IF(OR(F44="",B44&lt;&gt;"Confirmed"),0,MAX(0,MIN(E44,DATE(Setup!$D$5,11,1))-MAX(D44,DATE(Setup!$D$5,10,1))))</f>
        <v>0</v>
      </c>
      <c r="AA44" s="28" t="n">
        <f aca="false">IF(OR(F44="",B44&lt;&gt;"Confirmed"),0,MAX(0,MIN(E44,DATE(Setup!$D$5,12,1))-MAX(D44,DATE(Setup!$D$5,11,1))))</f>
        <v>0</v>
      </c>
      <c r="AB44" s="28" t="n">
        <f aca="false">IF(OR(F44="",B44&lt;&gt;"Confirmed"),0,MAX(0,MIN(E44,DATE(Setup!$D$5,13,1))-MAX(D44,DATE(Setup!$D$5,12,1))))</f>
        <v>0</v>
      </c>
      <c r="AD44" s="28" t="n">
        <f aca="false">IFERROR(IF(J44="",0,J44/F44),0)</f>
        <v>240</v>
      </c>
      <c r="AE44" s="28" t="n">
        <f aca="false">IFERROR(IF(J44="",0,L44/F44),0)</f>
        <v>37.2</v>
      </c>
      <c r="AF44" s="28" t="n">
        <f aca="false">IFERROR(IF(J44="",0,N44/F44),0)</f>
        <v>33.3333333333333</v>
      </c>
    </row>
    <row r="45" customFormat="false" ht="15" hidden="false" customHeight="false" outlineLevel="0" collapsed="false">
      <c r="A45" s="20" t="s">
        <v>26</v>
      </c>
      <c r="B45" s="20" t="s">
        <v>51</v>
      </c>
      <c r="C45" s="21" t="s">
        <v>65</v>
      </c>
      <c r="D45" s="22" t="n">
        <v>46282</v>
      </c>
      <c r="E45" s="22" t="n">
        <v>46285</v>
      </c>
      <c r="F45" s="23" t="n">
        <f aca="false">IF(OR(D45="",E45=""),"",E45-D45)</f>
        <v>3</v>
      </c>
      <c r="G45" s="24" t="n">
        <v>215</v>
      </c>
      <c r="H45" s="24"/>
      <c r="I45" s="24" t="n">
        <v>25</v>
      </c>
      <c r="J45" s="25" t="n">
        <f aca="false">IF(OR(F45="",B45&lt;&gt;"Confirmed"),"",F45*G45+IF(H45="",Setup!$C$19,H45)+I45)</f>
        <v>790</v>
      </c>
      <c r="K45" s="26" t="n">
        <f aca="false">IFERROR(INDEX(Setup!$C$10:$C$14,MATCH(A45,Setup!$B$10:$B$14,0)),0)</f>
        <v>0.15</v>
      </c>
      <c r="L45" s="25" t="n">
        <f aca="false">IF(J45="","",J45*K45)</f>
        <v>118.5</v>
      </c>
      <c r="M45" s="27" t="n">
        <f aca="false">IF(J45="","",J45-L45)</f>
        <v>671.5</v>
      </c>
      <c r="N45" s="25" t="n">
        <f aca="false">IF(J45="","",Setup!$C$20+Setup!$C$21)</f>
        <v>100</v>
      </c>
      <c r="O45" s="27" t="n">
        <f aca="false">IF(J45="","",M45-N45)</f>
        <v>571.5</v>
      </c>
      <c r="Q45" s="28" t="n">
        <f aca="false">IF(OR(F45="",B45&lt;&gt;"Confirmed"),0,MAX(0,MIN(E45,DATE(Setup!$D$5,2,1))-MAX(D45,DATE(Setup!$D$5,1,1))))</f>
        <v>0</v>
      </c>
      <c r="R45" s="28" t="n">
        <f aca="false">IF(OR(F45="",B45&lt;&gt;"Confirmed"),0,MAX(0,MIN(E45,DATE(Setup!$D$5,3,1))-MAX(D45,DATE(Setup!$D$5,2,1))))</f>
        <v>0</v>
      </c>
      <c r="S45" s="28" t="n">
        <f aca="false">IF(OR(F45="",B45&lt;&gt;"Confirmed"),0,MAX(0,MIN(E45,DATE(Setup!$D$5,4,1))-MAX(D45,DATE(Setup!$D$5,3,1))))</f>
        <v>0</v>
      </c>
      <c r="T45" s="28" t="n">
        <f aca="false">IF(OR(F45="",B45&lt;&gt;"Confirmed"),0,MAX(0,MIN(E45,DATE(Setup!$D$5,5,1))-MAX(D45,DATE(Setup!$D$5,4,1))))</f>
        <v>0</v>
      </c>
      <c r="U45" s="28" t="n">
        <f aca="false">IF(OR(F45="",B45&lt;&gt;"Confirmed"),0,MAX(0,MIN(E45,DATE(Setup!$D$5,6,1))-MAX(D45,DATE(Setup!$D$5,5,1))))</f>
        <v>0</v>
      </c>
      <c r="V45" s="28" t="n">
        <f aca="false">IF(OR(F45="",B45&lt;&gt;"Confirmed"),0,MAX(0,MIN(E45,DATE(Setup!$D$5,7,1))-MAX(D45,DATE(Setup!$D$5,6,1))))</f>
        <v>0</v>
      </c>
      <c r="W45" s="28" t="n">
        <f aca="false">IF(OR(F45="",B45&lt;&gt;"Confirmed"),0,MAX(0,MIN(E45,DATE(Setup!$D$5,8,1))-MAX(D45,DATE(Setup!$D$5,7,1))))</f>
        <v>0</v>
      </c>
      <c r="X45" s="28" t="n">
        <f aca="false">IF(OR(F45="",B45&lt;&gt;"Confirmed"),0,MAX(0,MIN(E45,DATE(Setup!$D$5,9,1))-MAX(D45,DATE(Setup!$D$5,8,1))))</f>
        <v>0</v>
      </c>
      <c r="Y45" s="28" t="n">
        <f aca="false">IF(OR(F45="",B45&lt;&gt;"Confirmed"),0,MAX(0,MIN(E45,DATE(Setup!$D$5,10,1))-MAX(D45,DATE(Setup!$D$5,9,1))))</f>
        <v>3</v>
      </c>
      <c r="Z45" s="28" t="n">
        <f aca="false">IF(OR(F45="",B45&lt;&gt;"Confirmed"),0,MAX(0,MIN(E45,DATE(Setup!$D$5,11,1))-MAX(D45,DATE(Setup!$D$5,10,1))))</f>
        <v>0</v>
      </c>
      <c r="AA45" s="28" t="n">
        <f aca="false">IF(OR(F45="",B45&lt;&gt;"Confirmed"),0,MAX(0,MIN(E45,DATE(Setup!$D$5,12,1))-MAX(D45,DATE(Setup!$D$5,11,1))))</f>
        <v>0</v>
      </c>
      <c r="AB45" s="28" t="n">
        <f aca="false">IF(OR(F45="",B45&lt;&gt;"Confirmed"),0,MAX(0,MIN(E45,DATE(Setup!$D$5,13,1))-MAX(D45,DATE(Setup!$D$5,12,1))))</f>
        <v>0</v>
      </c>
      <c r="AD45" s="28" t="n">
        <f aca="false">IFERROR(IF(J45="",0,J45/F45),0)</f>
        <v>263.333333333333</v>
      </c>
      <c r="AE45" s="28" t="n">
        <f aca="false">IFERROR(IF(J45="",0,L45/F45),0)</f>
        <v>39.5</v>
      </c>
      <c r="AF45" s="28" t="n">
        <f aca="false">IFERROR(IF(J45="",0,N45/F45),0)</f>
        <v>33.3333333333333</v>
      </c>
    </row>
    <row r="46" customFormat="false" ht="15" hidden="false" customHeight="false" outlineLevel="0" collapsed="false">
      <c r="A46" s="20" t="s">
        <v>24</v>
      </c>
      <c r="B46" s="20" t="s">
        <v>51</v>
      </c>
      <c r="C46" s="21" t="s">
        <v>64</v>
      </c>
      <c r="D46" s="22" t="n">
        <v>46289</v>
      </c>
      <c r="E46" s="22" t="n">
        <v>46295</v>
      </c>
      <c r="F46" s="23" t="n">
        <f aca="false">IF(OR(D46="",E46=""),"",E46-D46)</f>
        <v>6</v>
      </c>
      <c r="G46" s="24" t="n">
        <v>215</v>
      </c>
      <c r="H46" s="24"/>
      <c r="I46" s="24"/>
      <c r="J46" s="25" t="n">
        <f aca="false">IF(OR(F46="",B46&lt;&gt;"Confirmed"),"",F46*G46+IF(H46="",Setup!$C$19,H46)+I46)</f>
        <v>1410</v>
      </c>
      <c r="K46" s="26" t="n">
        <f aca="false">IFERROR(INDEX(Setup!$C$10:$C$14,MATCH(A46,Setup!$B$10:$B$14,0)),0)</f>
        <v>0.155</v>
      </c>
      <c r="L46" s="25" t="n">
        <f aca="false">IF(J46="","",J46*K46)</f>
        <v>218.55</v>
      </c>
      <c r="M46" s="27" t="n">
        <f aca="false">IF(J46="","",J46-L46)</f>
        <v>1191.45</v>
      </c>
      <c r="N46" s="25" t="n">
        <f aca="false">IF(J46="","",Setup!$C$20+Setup!$C$21)</f>
        <v>100</v>
      </c>
      <c r="O46" s="27" t="n">
        <f aca="false">IF(J46="","",M46-N46)</f>
        <v>1091.45</v>
      </c>
      <c r="Q46" s="28" t="n">
        <f aca="false">IF(OR(F46="",B46&lt;&gt;"Confirmed"),0,MAX(0,MIN(E46,DATE(Setup!$D$5,2,1))-MAX(D46,DATE(Setup!$D$5,1,1))))</f>
        <v>0</v>
      </c>
      <c r="R46" s="28" t="n">
        <f aca="false">IF(OR(F46="",B46&lt;&gt;"Confirmed"),0,MAX(0,MIN(E46,DATE(Setup!$D$5,3,1))-MAX(D46,DATE(Setup!$D$5,2,1))))</f>
        <v>0</v>
      </c>
      <c r="S46" s="28" t="n">
        <f aca="false">IF(OR(F46="",B46&lt;&gt;"Confirmed"),0,MAX(0,MIN(E46,DATE(Setup!$D$5,4,1))-MAX(D46,DATE(Setup!$D$5,3,1))))</f>
        <v>0</v>
      </c>
      <c r="T46" s="28" t="n">
        <f aca="false">IF(OR(F46="",B46&lt;&gt;"Confirmed"),0,MAX(0,MIN(E46,DATE(Setup!$D$5,5,1))-MAX(D46,DATE(Setup!$D$5,4,1))))</f>
        <v>0</v>
      </c>
      <c r="U46" s="28" t="n">
        <f aca="false">IF(OR(F46="",B46&lt;&gt;"Confirmed"),0,MAX(0,MIN(E46,DATE(Setup!$D$5,6,1))-MAX(D46,DATE(Setup!$D$5,5,1))))</f>
        <v>0</v>
      </c>
      <c r="V46" s="28" t="n">
        <f aca="false">IF(OR(F46="",B46&lt;&gt;"Confirmed"),0,MAX(0,MIN(E46,DATE(Setup!$D$5,7,1))-MAX(D46,DATE(Setup!$D$5,6,1))))</f>
        <v>0</v>
      </c>
      <c r="W46" s="28" t="n">
        <f aca="false">IF(OR(F46="",B46&lt;&gt;"Confirmed"),0,MAX(0,MIN(E46,DATE(Setup!$D$5,8,1))-MAX(D46,DATE(Setup!$D$5,7,1))))</f>
        <v>0</v>
      </c>
      <c r="X46" s="28" t="n">
        <f aca="false">IF(OR(F46="",B46&lt;&gt;"Confirmed"),0,MAX(0,MIN(E46,DATE(Setup!$D$5,9,1))-MAX(D46,DATE(Setup!$D$5,8,1))))</f>
        <v>0</v>
      </c>
      <c r="Y46" s="28" t="n">
        <f aca="false">IF(OR(F46="",B46&lt;&gt;"Confirmed"),0,MAX(0,MIN(E46,DATE(Setup!$D$5,10,1))-MAX(D46,DATE(Setup!$D$5,9,1))))</f>
        <v>6</v>
      </c>
      <c r="Z46" s="28" t="n">
        <f aca="false">IF(OR(F46="",B46&lt;&gt;"Confirmed"),0,MAX(0,MIN(E46,DATE(Setup!$D$5,11,1))-MAX(D46,DATE(Setup!$D$5,10,1))))</f>
        <v>0</v>
      </c>
      <c r="AA46" s="28" t="n">
        <f aca="false">IF(OR(F46="",B46&lt;&gt;"Confirmed"),0,MAX(0,MIN(E46,DATE(Setup!$D$5,12,1))-MAX(D46,DATE(Setup!$D$5,11,1))))</f>
        <v>0</v>
      </c>
      <c r="AB46" s="28" t="n">
        <f aca="false">IF(OR(F46="",B46&lt;&gt;"Confirmed"),0,MAX(0,MIN(E46,DATE(Setup!$D$5,13,1))-MAX(D46,DATE(Setup!$D$5,12,1))))</f>
        <v>0</v>
      </c>
      <c r="AD46" s="28" t="n">
        <f aca="false">IFERROR(IF(J46="",0,J46/F46),0)</f>
        <v>235</v>
      </c>
      <c r="AE46" s="28" t="n">
        <f aca="false">IFERROR(IF(J46="",0,L46/F46),0)</f>
        <v>36.425</v>
      </c>
      <c r="AF46" s="28" t="n">
        <f aca="false">IFERROR(IF(J46="",0,N46/F46),0)</f>
        <v>16.6666666666667</v>
      </c>
    </row>
    <row r="47" customFormat="false" ht="15" hidden="false" customHeight="false" outlineLevel="0" collapsed="false">
      <c r="A47" s="20" t="s">
        <v>24</v>
      </c>
      <c r="B47" s="20" t="s">
        <v>51</v>
      </c>
      <c r="C47" s="21" t="s">
        <v>72</v>
      </c>
      <c r="D47" s="22" t="n">
        <v>46296</v>
      </c>
      <c r="E47" s="22" t="n">
        <v>46303</v>
      </c>
      <c r="F47" s="23" t="n">
        <f aca="false">IF(OR(D47="",E47=""),"",E47-D47)</f>
        <v>7</v>
      </c>
      <c r="G47" s="24" t="n">
        <v>215</v>
      </c>
      <c r="H47" s="24"/>
      <c r="I47" s="24" t="n">
        <v>25</v>
      </c>
      <c r="J47" s="25" t="n">
        <f aca="false">IF(OR(F47="",B47&lt;&gt;"Confirmed"),"",F47*G47+IF(H47="",Setup!$C$19,H47)+I47)</f>
        <v>1650</v>
      </c>
      <c r="K47" s="26" t="n">
        <f aca="false">IFERROR(INDEX(Setup!$C$10:$C$14,MATCH(A47,Setup!$B$10:$B$14,0)),0)</f>
        <v>0.155</v>
      </c>
      <c r="L47" s="25" t="n">
        <f aca="false">IF(J47="","",J47*K47)</f>
        <v>255.75</v>
      </c>
      <c r="M47" s="27" t="n">
        <f aca="false">IF(J47="","",J47-L47)</f>
        <v>1394.25</v>
      </c>
      <c r="N47" s="25" t="n">
        <f aca="false">IF(J47="","",Setup!$C$20+Setup!$C$21)</f>
        <v>100</v>
      </c>
      <c r="O47" s="27" t="n">
        <f aca="false">IF(J47="","",M47-N47)</f>
        <v>1294.25</v>
      </c>
      <c r="Q47" s="28" t="n">
        <f aca="false">IF(OR(F47="",B47&lt;&gt;"Confirmed"),0,MAX(0,MIN(E47,DATE(Setup!$D$5,2,1))-MAX(D47,DATE(Setup!$D$5,1,1))))</f>
        <v>0</v>
      </c>
      <c r="R47" s="28" t="n">
        <f aca="false">IF(OR(F47="",B47&lt;&gt;"Confirmed"),0,MAX(0,MIN(E47,DATE(Setup!$D$5,3,1))-MAX(D47,DATE(Setup!$D$5,2,1))))</f>
        <v>0</v>
      </c>
      <c r="S47" s="28" t="n">
        <f aca="false">IF(OR(F47="",B47&lt;&gt;"Confirmed"),0,MAX(0,MIN(E47,DATE(Setup!$D$5,4,1))-MAX(D47,DATE(Setup!$D$5,3,1))))</f>
        <v>0</v>
      </c>
      <c r="T47" s="28" t="n">
        <f aca="false">IF(OR(F47="",B47&lt;&gt;"Confirmed"),0,MAX(0,MIN(E47,DATE(Setup!$D$5,5,1))-MAX(D47,DATE(Setup!$D$5,4,1))))</f>
        <v>0</v>
      </c>
      <c r="U47" s="28" t="n">
        <f aca="false">IF(OR(F47="",B47&lt;&gt;"Confirmed"),0,MAX(0,MIN(E47,DATE(Setup!$D$5,6,1))-MAX(D47,DATE(Setup!$D$5,5,1))))</f>
        <v>0</v>
      </c>
      <c r="V47" s="28" t="n">
        <f aca="false">IF(OR(F47="",B47&lt;&gt;"Confirmed"),0,MAX(0,MIN(E47,DATE(Setup!$D$5,7,1))-MAX(D47,DATE(Setup!$D$5,6,1))))</f>
        <v>0</v>
      </c>
      <c r="W47" s="28" t="n">
        <f aca="false">IF(OR(F47="",B47&lt;&gt;"Confirmed"),0,MAX(0,MIN(E47,DATE(Setup!$D$5,8,1))-MAX(D47,DATE(Setup!$D$5,7,1))))</f>
        <v>0</v>
      </c>
      <c r="X47" s="28" t="n">
        <f aca="false">IF(OR(F47="",B47&lt;&gt;"Confirmed"),0,MAX(0,MIN(E47,DATE(Setup!$D$5,9,1))-MAX(D47,DATE(Setup!$D$5,8,1))))</f>
        <v>0</v>
      </c>
      <c r="Y47" s="28" t="n">
        <f aca="false">IF(OR(F47="",B47&lt;&gt;"Confirmed"),0,MAX(0,MIN(E47,DATE(Setup!$D$5,10,1))-MAX(D47,DATE(Setup!$D$5,9,1))))</f>
        <v>0</v>
      </c>
      <c r="Z47" s="28" t="n">
        <f aca="false">IF(OR(F47="",B47&lt;&gt;"Confirmed"),0,MAX(0,MIN(E47,DATE(Setup!$D$5,11,1))-MAX(D47,DATE(Setup!$D$5,10,1))))</f>
        <v>7</v>
      </c>
      <c r="AA47" s="28" t="n">
        <f aca="false">IF(OR(F47="",B47&lt;&gt;"Confirmed"),0,MAX(0,MIN(E47,DATE(Setup!$D$5,12,1))-MAX(D47,DATE(Setup!$D$5,11,1))))</f>
        <v>0</v>
      </c>
      <c r="AB47" s="28" t="n">
        <f aca="false">IF(OR(F47="",B47&lt;&gt;"Confirmed"),0,MAX(0,MIN(E47,DATE(Setup!$D$5,13,1))-MAX(D47,DATE(Setup!$D$5,12,1))))</f>
        <v>0</v>
      </c>
      <c r="AD47" s="28" t="n">
        <f aca="false">IFERROR(IF(J47="",0,J47/F47),0)</f>
        <v>235.714285714286</v>
      </c>
      <c r="AE47" s="28" t="n">
        <f aca="false">IFERROR(IF(J47="",0,L47/F47),0)</f>
        <v>36.5357142857143</v>
      </c>
      <c r="AF47" s="28" t="n">
        <f aca="false">IFERROR(IF(J47="",0,N47/F47),0)</f>
        <v>14.2857142857143</v>
      </c>
    </row>
    <row r="48" customFormat="false" ht="15" hidden="false" customHeight="false" outlineLevel="0" collapsed="false">
      <c r="A48" s="20" t="s">
        <v>24</v>
      </c>
      <c r="B48" s="20" t="s">
        <v>51</v>
      </c>
      <c r="C48" s="21" t="s">
        <v>52</v>
      </c>
      <c r="D48" s="22" t="n">
        <v>46303</v>
      </c>
      <c r="E48" s="22" t="n">
        <v>46309</v>
      </c>
      <c r="F48" s="23" t="n">
        <f aca="false">IF(OR(D48="",E48=""),"",E48-D48)</f>
        <v>6</v>
      </c>
      <c r="G48" s="24" t="n">
        <v>200</v>
      </c>
      <c r="H48" s="24"/>
      <c r="I48" s="24"/>
      <c r="J48" s="25" t="n">
        <f aca="false">IF(OR(F48="",B48&lt;&gt;"Confirmed"),"",F48*G48+IF(H48="",Setup!$C$19,H48)+I48)</f>
        <v>1320</v>
      </c>
      <c r="K48" s="26" t="n">
        <f aca="false">IFERROR(INDEX(Setup!$C$10:$C$14,MATCH(A48,Setup!$B$10:$B$14,0)),0)</f>
        <v>0.155</v>
      </c>
      <c r="L48" s="25" t="n">
        <f aca="false">IF(J48="","",J48*K48)</f>
        <v>204.6</v>
      </c>
      <c r="M48" s="27" t="n">
        <f aca="false">IF(J48="","",J48-L48)</f>
        <v>1115.4</v>
      </c>
      <c r="N48" s="25" t="n">
        <f aca="false">IF(J48="","",Setup!$C$20+Setup!$C$21)</f>
        <v>100</v>
      </c>
      <c r="O48" s="27" t="n">
        <f aca="false">IF(J48="","",M48-N48)</f>
        <v>1015.4</v>
      </c>
      <c r="Q48" s="28" t="n">
        <f aca="false">IF(OR(F48="",B48&lt;&gt;"Confirmed"),0,MAX(0,MIN(E48,DATE(Setup!$D$5,2,1))-MAX(D48,DATE(Setup!$D$5,1,1))))</f>
        <v>0</v>
      </c>
      <c r="R48" s="28" t="n">
        <f aca="false">IF(OR(F48="",B48&lt;&gt;"Confirmed"),0,MAX(0,MIN(E48,DATE(Setup!$D$5,3,1))-MAX(D48,DATE(Setup!$D$5,2,1))))</f>
        <v>0</v>
      </c>
      <c r="S48" s="28" t="n">
        <f aca="false">IF(OR(F48="",B48&lt;&gt;"Confirmed"),0,MAX(0,MIN(E48,DATE(Setup!$D$5,4,1))-MAX(D48,DATE(Setup!$D$5,3,1))))</f>
        <v>0</v>
      </c>
      <c r="T48" s="28" t="n">
        <f aca="false">IF(OR(F48="",B48&lt;&gt;"Confirmed"),0,MAX(0,MIN(E48,DATE(Setup!$D$5,5,1))-MAX(D48,DATE(Setup!$D$5,4,1))))</f>
        <v>0</v>
      </c>
      <c r="U48" s="28" t="n">
        <f aca="false">IF(OR(F48="",B48&lt;&gt;"Confirmed"),0,MAX(0,MIN(E48,DATE(Setup!$D$5,6,1))-MAX(D48,DATE(Setup!$D$5,5,1))))</f>
        <v>0</v>
      </c>
      <c r="V48" s="28" t="n">
        <f aca="false">IF(OR(F48="",B48&lt;&gt;"Confirmed"),0,MAX(0,MIN(E48,DATE(Setup!$D$5,7,1))-MAX(D48,DATE(Setup!$D$5,6,1))))</f>
        <v>0</v>
      </c>
      <c r="W48" s="28" t="n">
        <f aca="false">IF(OR(F48="",B48&lt;&gt;"Confirmed"),0,MAX(0,MIN(E48,DATE(Setup!$D$5,8,1))-MAX(D48,DATE(Setup!$D$5,7,1))))</f>
        <v>0</v>
      </c>
      <c r="X48" s="28" t="n">
        <f aca="false">IF(OR(F48="",B48&lt;&gt;"Confirmed"),0,MAX(0,MIN(E48,DATE(Setup!$D$5,9,1))-MAX(D48,DATE(Setup!$D$5,8,1))))</f>
        <v>0</v>
      </c>
      <c r="Y48" s="28" t="n">
        <f aca="false">IF(OR(F48="",B48&lt;&gt;"Confirmed"),0,MAX(0,MIN(E48,DATE(Setup!$D$5,10,1))-MAX(D48,DATE(Setup!$D$5,9,1))))</f>
        <v>0</v>
      </c>
      <c r="Z48" s="28" t="n">
        <f aca="false">IF(OR(F48="",B48&lt;&gt;"Confirmed"),0,MAX(0,MIN(E48,DATE(Setup!$D$5,11,1))-MAX(D48,DATE(Setup!$D$5,10,1))))</f>
        <v>6</v>
      </c>
      <c r="AA48" s="28" t="n">
        <f aca="false">IF(OR(F48="",B48&lt;&gt;"Confirmed"),0,MAX(0,MIN(E48,DATE(Setup!$D$5,12,1))-MAX(D48,DATE(Setup!$D$5,11,1))))</f>
        <v>0</v>
      </c>
      <c r="AB48" s="28" t="n">
        <f aca="false">IF(OR(F48="",B48&lt;&gt;"Confirmed"),0,MAX(0,MIN(E48,DATE(Setup!$D$5,13,1))-MAX(D48,DATE(Setup!$D$5,12,1))))</f>
        <v>0</v>
      </c>
      <c r="AD48" s="28" t="n">
        <f aca="false">IFERROR(IF(J48="",0,J48/F48),0)</f>
        <v>220</v>
      </c>
      <c r="AE48" s="28" t="n">
        <f aca="false">IFERROR(IF(J48="",0,L48/F48),0)</f>
        <v>34.1</v>
      </c>
      <c r="AF48" s="28" t="n">
        <f aca="false">IFERROR(IF(J48="",0,N48/F48),0)</f>
        <v>16.6666666666667</v>
      </c>
    </row>
    <row r="49" customFormat="false" ht="15" hidden="false" customHeight="false" outlineLevel="0" collapsed="false">
      <c r="A49" s="20" t="s">
        <v>24</v>
      </c>
      <c r="B49" s="20" t="s">
        <v>51</v>
      </c>
      <c r="C49" s="21" t="s">
        <v>60</v>
      </c>
      <c r="D49" s="22" t="n">
        <v>46309</v>
      </c>
      <c r="E49" s="22" t="n">
        <v>46315</v>
      </c>
      <c r="F49" s="23" t="n">
        <f aca="false">IF(OR(D49="",E49=""),"",E49-D49)</f>
        <v>6</v>
      </c>
      <c r="G49" s="24" t="n">
        <v>200</v>
      </c>
      <c r="H49" s="24"/>
      <c r="I49" s="24"/>
      <c r="J49" s="25" t="n">
        <f aca="false">IF(OR(F49="",B49&lt;&gt;"Confirmed"),"",F49*G49+IF(H49="",Setup!$C$19,H49)+I49)</f>
        <v>1320</v>
      </c>
      <c r="K49" s="26" t="n">
        <f aca="false">IFERROR(INDEX(Setup!$C$10:$C$14,MATCH(A49,Setup!$B$10:$B$14,0)),0)</f>
        <v>0.155</v>
      </c>
      <c r="L49" s="25" t="n">
        <f aca="false">IF(J49="","",J49*K49)</f>
        <v>204.6</v>
      </c>
      <c r="M49" s="27" t="n">
        <f aca="false">IF(J49="","",J49-L49)</f>
        <v>1115.4</v>
      </c>
      <c r="N49" s="25" t="n">
        <f aca="false">IF(J49="","",Setup!$C$20+Setup!$C$21)</f>
        <v>100</v>
      </c>
      <c r="O49" s="27" t="n">
        <f aca="false">IF(J49="","",M49-N49)</f>
        <v>1015.4</v>
      </c>
      <c r="Q49" s="28" t="n">
        <f aca="false">IF(OR(F49="",B49&lt;&gt;"Confirmed"),0,MAX(0,MIN(E49,DATE(Setup!$D$5,2,1))-MAX(D49,DATE(Setup!$D$5,1,1))))</f>
        <v>0</v>
      </c>
      <c r="R49" s="28" t="n">
        <f aca="false">IF(OR(F49="",B49&lt;&gt;"Confirmed"),0,MAX(0,MIN(E49,DATE(Setup!$D$5,3,1))-MAX(D49,DATE(Setup!$D$5,2,1))))</f>
        <v>0</v>
      </c>
      <c r="S49" s="28" t="n">
        <f aca="false">IF(OR(F49="",B49&lt;&gt;"Confirmed"),0,MAX(0,MIN(E49,DATE(Setup!$D$5,4,1))-MAX(D49,DATE(Setup!$D$5,3,1))))</f>
        <v>0</v>
      </c>
      <c r="T49" s="28" t="n">
        <f aca="false">IF(OR(F49="",B49&lt;&gt;"Confirmed"),0,MAX(0,MIN(E49,DATE(Setup!$D$5,5,1))-MAX(D49,DATE(Setup!$D$5,4,1))))</f>
        <v>0</v>
      </c>
      <c r="U49" s="28" t="n">
        <f aca="false">IF(OR(F49="",B49&lt;&gt;"Confirmed"),0,MAX(0,MIN(E49,DATE(Setup!$D$5,6,1))-MAX(D49,DATE(Setup!$D$5,5,1))))</f>
        <v>0</v>
      </c>
      <c r="V49" s="28" t="n">
        <f aca="false">IF(OR(F49="",B49&lt;&gt;"Confirmed"),0,MAX(0,MIN(E49,DATE(Setup!$D$5,7,1))-MAX(D49,DATE(Setup!$D$5,6,1))))</f>
        <v>0</v>
      </c>
      <c r="W49" s="28" t="n">
        <f aca="false">IF(OR(F49="",B49&lt;&gt;"Confirmed"),0,MAX(0,MIN(E49,DATE(Setup!$D$5,8,1))-MAX(D49,DATE(Setup!$D$5,7,1))))</f>
        <v>0</v>
      </c>
      <c r="X49" s="28" t="n">
        <f aca="false">IF(OR(F49="",B49&lt;&gt;"Confirmed"),0,MAX(0,MIN(E49,DATE(Setup!$D$5,9,1))-MAX(D49,DATE(Setup!$D$5,8,1))))</f>
        <v>0</v>
      </c>
      <c r="Y49" s="28" t="n">
        <f aca="false">IF(OR(F49="",B49&lt;&gt;"Confirmed"),0,MAX(0,MIN(E49,DATE(Setup!$D$5,10,1))-MAX(D49,DATE(Setup!$D$5,9,1))))</f>
        <v>0</v>
      </c>
      <c r="Z49" s="28" t="n">
        <f aca="false">IF(OR(F49="",B49&lt;&gt;"Confirmed"),0,MAX(0,MIN(E49,DATE(Setup!$D$5,11,1))-MAX(D49,DATE(Setup!$D$5,10,1))))</f>
        <v>6</v>
      </c>
      <c r="AA49" s="28" t="n">
        <f aca="false">IF(OR(F49="",B49&lt;&gt;"Confirmed"),0,MAX(0,MIN(E49,DATE(Setup!$D$5,12,1))-MAX(D49,DATE(Setup!$D$5,11,1))))</f>
        <v>0</v>
      </c>
      <c r="AB49" s="28" t="n">
        <f aca="false">IF(OR(F49="",B49&lt;&gt;"Confirmed"),0,MAX(0,MIN(E49,DATE(Setup!$D$5,13,1))-MAX(D49,DATE(Setup!$D$5,12,1))))</f>
        <v>0</v>
      </c>
      <c r="AD49" s="28" t="n">
        <f aca="false">IFERROR(IF(J49="",0,J49/F49),0)</f>
        <v>220</v>
      </c>
      <c r="AE49" s="28" t="n">
        <f aca="false">IFERROR(IF(J49="",0,L49/F49),0)</f>
        <v>34.1</v>
      </c>
      <c r="AF49" s="28" t="n">
        <f aca="false">IFERROR(IF(J49="",0,N49/F49),0)</f>
        <v>16.6666666666667</v>
      </c>
    </row>
    <row r="50" customFormat="false" ht="15" hidden="false" customHeight="false" outlineLevel="0" collapsed="false">
      <c r="A50" s="20" t="s">
        <v>25</v>
      </c>
      <c r="B50" s="20" t="s">
        <v>51</v>
      </c>
      <c r="C50" s="21" t="s">
        <v>69</v>
      </c>
      <c r="D50" s="22" t="n">
        <v>46315</v>
      </c>
      <c r="E50" s="22" t="n">
        <v>46317</v>
      </c>
      <c r="F50" s="23" t="n">
        <f aca="false">IF(OR(D50="",E50=""),"",E50-D50)</f>
        <v>2</v>
      </c>
      <c r="G50" s="24" t="n">
        <v>200</v>
      </c>
      <c r="H50" s="24"/>
      <c r="I50" s="24"/>
      <c r="J50" s="25" t="n">
        <f aca="false">IF(OR(F50="",B50&lt;&gt;"Confirmed"),"",F50*G50+IF(H50="",Setup!$C$19,H50)+I50)</f>
        <v>520</v>
      </c>
      <c r="K50" s="26" t="n">
        <f aca="false">IFERROR(INDEX(Setup!$C$10:$C$14,MATCH(A50,Setup!$B$10:$B$14,0)),0)</f>
        <v>0.12</v>
      </c>
      <c r="L50" s="25" t="n">
        <f aca="false">IF(J50="","",J50*K50)</f>
        <v>62.4</v>
      </c>
      <c r="M50" s="27" t="n">
        <f aca="false">IF(J50="","",J50-L50)</f>
        <v>457.6</v>
      </c>
      <c r="N50" s="25" t="n">
        <f aca="false">IF(J50="","",Setup!$C$20+Setup!$C$21)</f>
        <v>100</v>
      </c>
      <c r="O50" s="27" t="n">
        <f aca="false">IF(J50="","",M50-N50)</f>
        <v>357.6</v>
      </c>
      <c r="Q50" s="28" t="n">
        <f aca="false">IF(OR(F50="",B50&lt;&gt;"Confirmed"),0,MAX(0,MIN(E50,DATE(Setup!$D$5,2,1))-MAX(D50,DATE(Setup!$D$5,1,1))))</f>
        <v>0</v>
      </c>
      <c r="R50" s="28" t="n">
        <f aca="false">IF(OR(F50="",B50&lt;&gt;"Confirmed"),0,MAX(0,MIN(E50,DATE(Setup!$D$5,3,1))-MAX(D50,DATE(Setup!$D$5,2,1))))</f>
        <v>0</v>
      </c>
      <c r="S50" s="28" t="n">
        <f aca="false">IF(OR(F50="",B50&lt;&gt;"Confirmed"),0,MAX(0,MIN(E50,DATE(Setup!$D$5,4,1))-MAX(D50,DATE(Setup!$D$5,3,1))))</f>
        <v>0</v>
      </c>
      <c r="T50" s="28" t="n">
        <f aca="false">IF(OR(F50="",B50&lt;&gt;"Confirmed"),0,MAX(0,MIN(E50,DATE(Setup!$D$5,5,1))-MAX(D50,DATE(Setup!$D$5,4,1))))</f>
        <v>0</v>
      </c>
      <c r="U50" s="28" t="n">
        <f aca="false">IF(OR(F50="",B50&lt;&gt;"Confirmed"),0,MAX(0,MIN(E50,DATE(Setup!$D$5,6,1))-MAX(D50,DATE(Setup!$D$5,5,1))))</f>
        <v>0</v>
      </c>
      <c r="V50" s="28" t="n">
        <f aca="false">IF(OR(F50="",B50&lt;&gt;"Confirmed"),0,MAX(0,MIN(E50,DATE(Setup!$D$5,7,1))-MAX(D50,DATE(Setup!$D$5,6,1))))</f>
        <v>0</v>
      </c>
      <c r="W50" s="28" t="n">
        <f aca="false">IF(OR(F50="",B50&lt;&gt;"Confirmed"),0,MAX(0,MIN(E50,DATE(Setup!$D$5,8,1))-MAX(D50,DATE(Setup!$D$5,7,1))))</f>
        <v>0</v>
      </c>
      <c r="X50" s="28" t="n">
        <f aca="false">IF(OR(F50="",B50&lt;&gt;"Confirmed"),0,MAX(0,MIN(E50,DATE(Setup!$D$5,9,1))-MAX(D50,DATE(Setup!$D$5,8,1))))</f>
        <v>0</v>
      </c>
      <c r="Y50" s="28" t="n">
        <f aca="false">IF(OR(F50="",B50&lt;&gt;"Confirmed"),0,MAX(0,MIN(E50,DATE(Setup!$D$5,10,1))-MAX(D50,DATE(Setup!$D$5,9,1))))</f>
        <v>0</v>
      </c>
      <c r="Z50" s="28" t="n">
        <f aca="false">IF(OR(F50="",B50&lt;&gt;"Confirmed"),0,MAX(0,MIN(E50,DATE(Setup!$D$5,11,1))-MAX(D50,DATE(Setup!$D$5,10,1))))</f>
        <v>2</v>
      </c>
      <c r="AA50" s="28" t="n">
        <f aca="false">IF(OR(F50="",B50&lt;&gt;"Confirmed"),0,MAX(0,MIN(E50,DATE(Setup!$D$5,12,1))-MAX(D50,DATE(Setup!$D$5,11,1))))</f>
        <v>0</v>
      </c>
      <c r="AB50" s="28" t="n">
        <f aca="false">IF(OR(F50="",B50&lt;&gt;"Confirmed"),0,MAX(0,MIN(E50,DATE(Setup!$D$5,13,1))-MAX(D50,DATE(Setup!$D$5,12,1))))</f>
        <v>0</v>
      </c>
      <c r="AD50" s="28" t="n">
        <f aca="false">IFERROR(IF(J50="",0,J50/F50),0)</f>
        <v>260</v>
      </c>
      <c r="AE50" s="28" t="n">
        <f aca="false">IFERROR(IF(J50="",0,L50/F50),0)</f>
        <v>31.2</v>
      </c>
      <c r="AF50" s="28" t="n">
        <f aca="false">IFERROR(IF(J50="",0,N50/F50),0)</f>
        <v>50</v>
      </c>
    </row>
    <row r="51" customFormat="false" ht="15" hidden="false" customHeight="false" outlineLevel="0" collapsed="false">
      <c r="A51" s="20" t="s">
        <v>26</v>
      </c>
      <c r="B51" s="20" t="s">
        <v>51</v>
      </c>
      <c r="C51" s="21" t="s">
        <v>55</v>
      </c>
      <c r="D51" s="22" t="n">
        <v>46319</v>
      </c>
      <c r="E51" s="22" t="n">
        <v>46324</v>
      </c>
      <c r="F51" s="23" t="n">
        <f aca="false">IF(OR(D51="",E51=""),"",E51-D51)</f>
        <v>5</v>
      </c>
      <c r="G51" s="24" t="n">
        <v>205</v>
      </c>
      <c r="H51" s="24"/>
      <c r="I51" s="24"/>
      <c r="J51" s="25" t="n">
        <f aca="false">IF(OR(F51="",B51&lt;&gt;"Confirmed"),"",F51*G51+IF(H51="",Setup!$C$19,H51)+I51)</f>
        <v>1145</v>
      </c>
      <c r="K51" s="26" t="n">
        <f aca="false">IFERROR(INDEX(Setup!$C$10:$C$14,MATCH(A51,Setup!$B$10:$B$14,0)),0)</f>
        <v>0.15</v>
      </c>
      <c r="L51" s="25" t="n">
        <f aca="false">IF(J51="","",J51*K51)</f>
        <v>171.75</v>
      </c>
      <c r="M51" s="27" t="n">
        <f aca="false">IF(J51="","",J51-L51)</f>
        <v>973.25</v>
      </c>
      <c r="N51" s="25" t="n">
        <f aca="false">IF(J51="","",Setup!$C$20+Setup!$C$21)</f>
        <v>100</v>
      </c>
      <c r="O51" s="27" t="n">
        <f aca="false">IF(J51="","",M51-N51)</f>
        <v>873.25</v>
      </c>
      <c r="Q51" s="28" t="n">
        <f aca="false">IF(OR(F51="",B51&lt;&gt;"Confirmed"),0,MAX(0,MIN(E51,DATE(Setup!$D$5,2,1))-MAX(D51,DATE(Setup!$D$5,1,1))))</f>
        <v>0</v>
      </c>
      <c r="R51" s="28" t="n">
        <f aca="false">IF(OR(F51="",B51&lt;&gt;"Confirmed"),0,MAX(0,MIN(E51,DATE(Setup!$D$5,3,1))-MAX(D51,DATE(Setup!$D$5,2,1))))</f>
        <v>0</v>
      </c>
      <c r="S51" s="28" t="n">
        <f aca="false">IF(OR(F51="",B51&lt;&gt;"Confirmed"),0,MAX(0,MIN(E51,DATE(Setup!$D$5,4,1))-MAX(D51,DATE(Setup!$D$5,3,1))))</f>
        <v>0</v>
      </c>
      <c r="T51" s="28" t="n">
        <f aca="false">IF(OR(F51="",B51&lt;&gt;"Confirmed"),0,MAX(0,MIN(E51,DATE(Setup!$D$5,5,1))-MAX(D51,DATE(Setup!$D$5,4,1))))</f>
        <v>0</v>
      </c>
      <c r="U51" s="28" t="n">
        <f aca="false">IF(OR(F51="",B51&lt;&gt;"Confirmed"),0,MAX(0,MIN(E51,DATE(Setup!$D$5,6,1))-MAX(D51,DATE(Setup!$D$5,5,1))))</f>
        <v>0</v>
      </c>
      <c r="V51" s="28" t="n">
        <f aca="false">IF(OR(F51="",B51&lt;&gt;"Confirmed"),0,MAX(0,MIN(E51,DATE(Setup!$D$5,7,1))-MAX(D51,DATE(Setup!$D$5,6,1))))</f>
        <v>0</v>
      </c>
      <c r="W51" s="28" t="n">
        <f aca="false">IF(OR(F51="",B51&lt;&gt;"Confirmed"),0,MAX(0,MIN(E51,DATE(Setup!$D$5,8,1))-MAX(D51,DATE(Setup!$D$5,7,1))))</f>
        <v>0</v>
      </c>
      <c r="X51" s="28" t="n">
        <f aca="false">IF(OR(F51="",B51&lt;&gt;"Confirmed"),0,MAX(0,MIN(E51,DATE(Setup!$D$5,9,1))-MAX(D51,DATE(Setup!$D$5,8,1))))</f>
        <v>0</v>
      </c>
      <c r="Y51" s="28" t="n">
        <f aca="false">IF(OR(F51="",B51&lt;&gt;"Confirmed"),0,MAX(0,MIN(E51,DATE(Setup!$D$5,10,1))-MAX(D51,DATE(Setup!$D$5,9,1))))</f>
        <v>0</v>
      </c>
      <c r="Z51" s="28" t="n">
        <f aca="false">IF(OR(F51="",B51&lt;&gt;"Confirmed"),0,MAX(0,MIN(E51,DATE(Setup!$D$5,11,1))-MAX(D51,DATE(Setup!$D$5,10,1))))</f>
        <v>5</v>
      </c>
      <c r="AA51" s="28" t="n">
        <f aca="false">IF(OR(F51="",B51&lt;&gt;"Confirmed"),0,MAX(0,MIN(E51,DATE(Setup!$D$5,12,1))-MAX(D51,DATE(Setup!$D$5,11,1))))</f>
        <v>0</v>
      </c>
      <c r="AB51" s="28" t="n">
        <f aca="false">IF(OR(F51="",B51&lt;&gt;"Confirmed"),0,MAX(0,MIN(E51,DATE(Setup!$D$5,13,1))-MAX(D51,DATE(Setup!$D$5,12,1))))</f>
        <v>0</v>
      </c>
      <c r="AD51" s="28" t="n">
        <f aca="false">IFERROR(IF(J51="",0,J51/F51),0)</f>
        <v>229</v>
      </c>
      <c r="AE51" s="28" t="n">
        <f aca="false">IFERROR(IF(J51="",0,L51/F51),0)</f>
        <v>34.35</v>
      </c>
      <c r="AF51" s="28" t="n">
        <f aca="false">IFERROR(IF(J51="",0,N51/F51),0)</f>
        <v>20</v>
      </c>
    </row>
    <row r="52" customFormat="false" ht="15" hidden="false" customHeight="false" outlineLevel="0" collapsed="false">
      <c r="A52" s="20" t="s">
        <v>24</v>
      </c>
      <c r="B52" s="20" t="s">
        <v>51</v>
      </c>
      <c r="C52" s="21" t="s">
        <v>57</v>
      </c>
      <c r="D52" s="22" t="n">
        <v>46325</v>
      </c>
      <c r="E52" s="22" t="n">
        <v>46330</v>
      </c>
      <c r="F52" s="23" t="n">
        <f aca="false">IF(OR(D52="",E52=""),"",E52-D52)</f>
        <v>5</v>
      </c>
      <c r="G52" s="24" t="n">
        <v>205</v>
      </c>
      <c r="H52" s="24"/>
      <c r="I52" s="24"/>
      <c r="J52" s="25" t="n">
        <f aca="false">IF(OR(F52="",B52&lt;&gt;"Confirmed"),"",F52*G52+IF(H52="",Setup!$C$19,H52)+I52)</f>
        <v>1145</v>
      </c>
      <c r="K52" s="26" t="n">
        <f aca="false">IFERROR(INDEX(Setup!$C$10:$C$14,MATCH(A52,Setup!$B$10:$B$14,0)),0)</f>
        <v>0.155</v>
      </c>
      <c r="L52" s="25" t="n">
        <f aca="false">IF(J52="","",J52*K52)</f>
        <v>177.475</v>
      </c>
      <c r="M52" s="27" t="n">
        <f aca="false">IF(J52="","",J52-L52)</f>
        <v>967.525</v>
      </c>
      <c r="N52" s="25" t="n">
        <f aca="false">IF(J52="","",Setup!$C$20+Setup!$C$21)</f>
        <v>100</v>
      </c>
      <c r="O52" s="27" t="n">
        <f aca="false">IF(J52="","",M52-N52)</f>
        <v>867.525</v>
      </c>
      <c r="Q52" s="28" t="n">
        <f aca="false">IF(OR(F52="",B52&lt;&gt;"Confirmed"),0,MAX(0,MIN(E52,DATE(Setup!$D$5,2,1))-MAX(D52,DATE(Setup!$D$5,1,1))))</f>
        <v>0</v>
      </c>
      <c r="R52" s="28" t="n">
        <f aca="false">IF(OR(F52="",B52&lt;&gt;"Confirmed"),0,MAX(0,MIN(E52,DATE(Setup!$D$5,3,1))-MAX(D52,DATE(Setup!$D$5,2,1))))</f>
        <v>0</v>
      </c>
      <c r="S52" s="28" t="n">
        <f aca="false">IF(OR(F52="",B52&lt;&gt;"Confirmed"),0,MAX(0,MIN(E52,DATE(Setup!$D$5,4,1))-MAX(D52,DATE(Setup!$D$5,3,1))))</f>
        <v>0</v>
      </c>
      <c r="T52" s="28" t="n">
        <f aca="false">IF(OR(F52="",B52&lt;&gt;"Confirmed"),0,MAX(0,MIN(E52,DATE(Setup!$D$5,5,1))-MAX(D52,DATE(Setup!$D$5,4,1))))</f>
        <v>0</v>
      </c>
      <c r="U52" s="28" t="n">
        <f aca="false">IF(OR(F52="",B52&lt;&gt;"Confirmed"),0,MAX(0,MIN(E52,DATE(Setup!$D$5,6,1))-MAX(D52,DATE(Setup!$D$5,5,1))))</f>
        <v>0</v>
      </c>
      <c r="V52" s="28" t="n">
        <f aca="false">IF(OR(F52="",B52&lt;&gt;"Confirmed"),0,MAX(0,MIN(E52,DATE(Setup!$D$5,7,1))-MAX(D52,DATE(Setup!$D$5,6,1))))</f>
        <v>0</v>
      </c>
      <c r="W52" s="28" t="n">
        <f aca="false">IF(OR(F52="",B52&lt;&gt;"Confirmed"),0,MAX(0,MIN(E52,DATE(Setup!$D$5,8,1))-MAX(D52,DATE(Setup!$D$5,7,1))))</f>
        <v>0</v>
      </c>
      <c r="X52" s="28" t="n">
        <f aca="false">IF(OR(F52="",B52&lt;&gt;"Confirmed"),0,MAX(0,MIN(E52,DATE(Setup!$D$5,9,1))-MAX(D52,DATE(Setup!$D$5,8,1))))</f>
        <v>0</v>
      </c>
      <c r="Y52" s="28" t="n">
        <f aca="false">IF(OR(F52="",B52&lt;&gt;"Confirmed"),0,MAX(0,MIN(E52,DATE(Setup!$D$5,10,1))-MAX(D52,DATE(Setup!$D$5,9,1))))</f>
        <v>0</v>
      </c>
      <c r="Z52" s="28" t="n">
        <f aca="false">IF(OR(F52="",B52&lt;&gt;"Confirmed"),0,MAX(0,MIN(E52,DATE(Setup!$D$5,11,1))-MAX(D52,DATE(Setup!$D$5,10,1))))</f>
        <v>2</v>
      </c>
      <c r="AA52" s="28" t="n">
        <f aca="false">IF(OR(F52="",B52&lt;&gt;"Confirmed"),0,MAX(0,MIN(E52,DATE(Setup!$D$5,12,1))-MAX(D52,DATE(Setup!$D$5,11,1))))</f>
        <v>3</v>
      </c>
      <c r="AB52" s="28" t="n">
        <f aca="false">IF(OR(F52="",B52&lt;&gt;"Confirmed"),0,MAX(0,MIN(E52,DATE(Setup!$D$5,13,1))-MAX(D52,DATE(Setup!$D$5,12,1))))</f>
        <v>0</v>
      </c>
      <c r="AD52" s="28" t="n">
        <f aca="false">IFERROR(IF(J52="",0,J52/F52),0)</f>
        <v>229</v>
      </c>
      <c r="AE52" s="28" t="n">
        <f aca="false">IFERROR(IF(J52="",0,L52/F52),0)</f>
        <v>35.495</v>
      </c>
      <c r="AF52" s="28" t="n">
        <f aca="false">IFERROR(IF(J52="",0,N52/F52),0)</f>
        <v>20</v>
      </c>
    </row>
    <row r="53" customFormat="false" ht="15" hidden="false" customHeight="false" outlineLevel="0" collapsed="false">
      <c r="A53" s="20" t="s">
        <v>24</v>
      </c>
      <c r="B53" s="20" t="s">
        <v>51</v>
      </c>
      <c r="C53" s="21" t="s">
        <v>60</v>
      </c>
      <c r="D53" s="22" t="n">
        <v>46331</v>
      </c>
      <c r="E53" s="22" t="n">
        <v>46335</v>
      </c>
      <c r="F53" s="23" t="n">
        <f aca="false">IF(OR(D53="",E53=""),"",E53-D53)</f>
        <v>4</v>
      </c>
      <c r="G53" s="24" t="n">
        <v>170</v>
      </c>
      <c r="H53" s="24"/>
      <c r="I53" s="24"/>
      <c r="J53" s="25" t="n">
        <f aca="false">IF(OR(F53="",B53&lt;&gt;"Confirmed"),"",F53*G53+IF(H53="",Setup!$C$19,H53)+I53)</f>
        <v>800</v>
      </c>
      <c r="K53" s="26" t="n">
        <f aca="false">IFERROR(INDEX(Setup!$C$10:$C$14,MATCH(A53,Setup!$B$10:$B$14,0)),0)</f>
        <v>0.155</v>
      </c>
      <c r="L53" s="25" t="n">
        <f aca="false">IF(J53="","",J53*K53)</f>
        <v>124</v>
      </c>
      <c r="M53" s="27" t="n">
        <f aca="false">IF(J53="","",J53-L53)</f>
        <v>676</v>
      </c>
      <c r="N53" s="25" t="n">
        <f aca="false">IF(J53="","",Setup!$C$20+Setup!$C$21)</f>
        <v>100</v>
      </c>
      <c r="O53" s="27" t="n">
        <f aca="false">IF(J53="","",M53-N53)</f>
        <v>576</v>
      </c>
      <c r="Q53" s="28" t="n">
        <f aca="false">IF(OR(F53="",B53&lt;&gt;"Confirmed"),0,MAX(0,MIN(E53,DATE(Setup!$D$5,2,1))-MAX(D53,DATE(Setup!$D$5,1,1))))</f>
        <v>0</v>
      </c>
      <c r="R53" s="28" t="n">
        <f aca="false">IF(OR(F53="",B53&lt;&gt;"Confirmed"),0,MAX(0,MIN(E53,DATE(Setup!$D$5,3,1))-MAX(D53,DATE(Setup!$D$5,2,1))))</f>
        <v>0</v>
      </c>
      <c r="S53" s="28" t="n">
        <f aca="false">IF(OR(F53="",B53&lt;&gt;"Confirmed"),0,MAX(0,MIN(E53,DATE(Setup!$D$5,4,1))-MAX(D53,DATE(Setup!$D$5,3,1))))</f>
        <v>0</v>
      </c>
      <c r="T53" s="28" t="n">
        <f aca="false">IF(OR(F53="",B53&lt;&gt;"Confirmed"),0,MAX(0,MIN(E53,DATE(Setup!$D$5,5,1))-MAX(D53,DATE(Setup!$D$5,4,1))))</f>
        <v>0</v>
      </c>
      <c r="U53" s="28" t="n">
        <f aca="false">IF(OR(F53="",B53&lt;&gt;"Confirmed"),0,MAX(0,MIN(E53,DATE(Setup!$D$5,6,1))-MAX(D53,DATE(Setup!$D$5,5,1))))</f>
        <v>0</v>
      </c>
      <c r="V53" s="28" t="n">
        <f aca="false">IF(OR(F53="",B53&lt;&gt;"Confirmed"),0,MAX(0,MIN(E53,DATE(Setup!$D$5,7,1))-MAX(D53,DATE(Setup!$D$5,6,1))))</f>
        <v>0</v>
      </c>
      <c r="W53" s="28" t="n">
        <f aca="false">IF(OR(F53="",B53&lt;&gt;"Confirmed"),0,MAX(0,MIN(E53,DATE(Setup!$D$5,8,1))-MAX(D53,DATE(Setup!$D$5,7,1))))</f>
        <v>0</v>
      </c>
      <c r="X53" s="28" t="n">
        <f aca="false">IF(OR(F53="",B53&lt;&gt;"Confirmed"),0,MAX(0,MIN(E53,DATE(Setup!$D$5,9,1))-MAX(D53,DATE(Setup!$D$5,8,1))))</f>
        <v>0</v>
      </c>
      <c r="Y53" s="28" t="n">
        <f aca="false">IF(OR(F53="",B53&lt;&gt;"Confirmed"),0,MAX(0,MIN(E53,DATE(Setup!$D$5,10,1))-MAX(D53,DATE(Setup!$D$5,9,1))))</f>
        <v>0</v>
      </c>
      <c r="Z53" s="28" t="n">
        <f aca="false">IF(OR(F53="",B53&lt;&gt;"Confirmed"),0,MAX(0,MIN(E53,DATE(Setup!$D$5,11,1))-MAX(D53,DATE(Setup!$D$5,10,1))))</f>
        <v>0</v>
      </c>
      <c r="AA53" s="28" t="n">
        <f aca="false">IF(OR(F53="",B53&lt;&gt;"Confirmed"),0,MAX(0,MIN(E53,DATE(Setup!$D$5,12,1))-MAX(D53,DATE(Setup!$D$5,11,1))))</f>
        <v>4</v>
      </c>
      <c r="AB53" s="28" t="n">
        <f aca="false">IF(OR(F53="",B53&lt;&gt;"Confirmed"),0,MAX(0,MIN(E53,DATE(Setup!$D$5,13,1))-MAX(D53,DATE(Setup!$D$5,12,1))))</f>
        <v>0</v>
      </c>
      <c r="AD53" s="28" t="n">
        <f aca="false">IFERROR(IF(J53="",0,J53/F53),0)</f>
        <v>200</v>
      </c>
      <c r="AE53" s="28" t="n">
        <f aca="false">IFERROR(IF(J53="",0,L53/F53),0)</f>
        <v>31</v>
      </c>
      <c r="AF53" s="28" t="n">
        <f aca="false">IFERROR(IF(J53="",0,N53/F53),0)</f>
        <v>25</v>
      </c>
    </row>
    <row r="54" customFormat="false" ht="15" hidden="false" customHeight="false" outlineLevel="0" collapsed="false">
      <c r="A54" s="20" t="s">
        <v>24</v>
      </c>
      <c r="B54" s="20" t="s">
        <v>51</v>
      </c>
      <c r="C54" s="21" t="s">
        <v>55</v>
      </c>
      <c r="D54" s="22" t="n">
        <v>46338</v>
      </c>
      <c r="E54" s="22" t="n">
        <v>46341</v>
      </c>
      <c r="F54" s="23" t="n">
        <f aca="false">IF(OR(D54="",E54=""),"",E54-D54)</f>
        <v>3</v>
      </c>
      <c r="G54" s="24" t="n">
        <v>185</v>
      </c>
      <c r="H54" s="24"/>
      <c r="I54" s="24"/>
      <c r="J54" s="25" t="n">
        <f aca="false">IF(OR(F54="",B54&lt;&gt;"Confirmed"),"",F54*G54+IF(H54="",Setup!$C$19,H54)+I54)</f>
        <v>675</v>
      </c>
      <c r="K54" s="26" t="n">
        <f aca="false">IFERROR(INDEX(Setup!$C$10:$C$14,MATCH(A54,Setup!$B$10:$B$14,0)),0)</f>
        <v>0.155</v>
      </c>
      <c r="L54" s="25" t="n">
        <f aca="false">IF(J54="","",J54*K54)</f>
        <v>104.625</v>
      </c>
      <c r="M54" s="27" t="n">
        <f aca="false">IF(J54="","",J54-L54)</f>
        <v>570.375</v>
      </c>
      <c r="N54" s="25" t="n">
        <f aca="false">IF(J54="","",Setup!$C$20+Setup!$C$21)</f>
        <v>100</v>
      </c>
      <c r="O54" s="27" t="n">
        <f aca="false">IF(J54="","",M54-N54)</f>
        <v>470.375</v>
      </c>
      <c r="Q54" s="28" t="n">
        <f aca="false">IF(OR(F54="",B54&lt;&gt;"Confirmed"),0,MAX(0,MIN(E54,DATE(Setup!$D$5,2,1))-MAX(D54,DATE(Setup!$D$5,1,1))))</f>
        <v>0</v>
      </c>
      <c r="R54" s="28" t="n">
        <f aca="false">IF(OR(F54="",B54&lt;&gt;"Confirmed"),0,MAX(0,MIN(E54,DATE(Setup!$D$5,3,1))-MAX(D54,DATE(Setup!$D$5,2,1))))</f>
        <v>0</v>
      </c>
      <c r="S54" s="28" t="n">
        <f aca="false">IF(OR(F54="",B54&lt;&gt;"Confirmed"),0,MAX(0,MIN(E54,DATE(Setup!$D$5,4,1))-MAX(D54,DATE(Setup!$D$5,3,1))))</f>
        <v>0</v>
      </c>
      <c r="T54" s="28" t="n">
        <f aca="false">IF(OR(F54="",B54&lt;&gt;"Confirmed"),0,MAX(0,MIN(E54,DATE(Setup!$D$5,5,1))-MAX(D54,DATE(Setup!$D$5,4,1))))</f>
        <v>0</v>
      </c>
      <c r="U54" s="28" t="n">
        <f aca="false">IF(OR(F54="",B54&lt;&gt;"Confirmed"),0,MAX(0,MIN(E54,DATE(Setup!$D$5,6,1))-MAX(D54,DATE(Setup!$D$5,5,1))))</f>
        <v>0</v>
      </c>
      <c r="V54" s="28" t="n">
        <f aca="false">IF(OR(F54="",B54&lt;&gt;"Confirmed"),0,MAX(0,MIN(E54,DATE(Setup!$D$5,7,1))-MAX(D54,DATE(Setup!$D$5,6,1))))</f>
        <v>0</v>
      </c>
      <c r="W54" s="28" t="n">
        <f aca="false">IF(OR(F54="",B54&lt;&gt;"Confirmed"),0,MAX(0,MIN(E54,DATE(Setup!$D$5,8,1))-MAX(D54,DATE(Setup!$D$5,7,1))))</f>
        <v>0</v>
      </c>
      <c r="X54" s="28" t="n">
        <f aca="false">IF(OR(F54="",B54&lt;&gt;"Confirmed"),0,MAX(0,MIN(E54,DATE(Setup!$D$5,9,1))-MAX(D54,DATE(Setup!$D$5,8,1))))</f>
        <v>0</v>
      </c>
      <c r="Y54" s="28" t="n">
        <f aca="false">IF(OR(F54="",B54&lt;&gt;"Confirmed"),0,MAX(0,MIN(E54,DATE(Setup!$D$5,10,1))-MAX(D54,DATE(Setup!$D$5,9,1))))</f>
        <v>0</v>
      </c>
      <c r="Z54" s="28" t="n">
        <f aca="false">IF(OR(F54="",B54&lt;&gt;"Confirmed"),0,MAX(0,MIN(E54,DATE(Setup!$D$5,11,1))-MAX(D54,DATE(Setup!$D$5,10,1))))</f>
        <v>0</v>
      </c>
      <c r="AA54" s="28" t="n">
        <f aca="false">IF(OR(F54="",B54&lt;&gt;"Confirmed"),0,MAX(0,MIN(E54,DATE(Setup!$D$5,12,1))-MAX(D54,DATE(Setup!$D$5,11,1))))</f>
        <v>3</v>
      </c>
      <c r="AB54" s="28" t="n">
        <f aca="false">IF(OR(F54="",B54&lt;&gt;"Confirmed"),0,MAX(0,MIN(E54,DATE(Setup!$D$5,13,1))-MAX(D54,DATE(Setup!$D$5,12,1))))</f>
        <v>0</v>
      </c>
      <c r="AD54" s="28" t="n">
        <f aca="false">IFERROR(IF(J54="",0,J54/F54),0)</f>
        <v>225</v>
      </c>
      <c r="AE54" s="28" t="n">
        <f aca="false">IFERROR(IF(J54="",0,L54/F54),0)</f>
        <v>34.875</v>
      </c>
      <c r="AF54" s="28" t="n">
        <f aca="false">IFERROR(IF(J54="",0,N54/F54),0)</f>
        <v>33.3333333333333</v>
      </c>
    </row>
    <row r="55" customFormat="false" ht="15" hidden="false" customHeight="false" outlineLevel="0" collapsed="false">
      <c r="A55" s="20" t="s">
        <v>24</v>
      </c>
      <c r="B55" s="20" t="s">
        <v>51</v>
      </c>
      <c r="C55" s="21" t="s">
        <v>61</v>
      </c>
      <c r="D55" s="22" t="n">
        <v>46345</v>
      </c>
      <c r="E55" s="22" t="n">
        <v>46350</v>
      </c>
      <c r="F55" s="23" t="n">
        <f aca="false">IF(OR(D55="",E55=""),"",E55-D55)</f>
        <v>5</v>
      </c>
      <c r="G55" s="24" t="n">
        <v>190</v>
      </c>
      <c r="H55" s="24"/>
      <c r="I55" s="24"/>
      <c r="J55" s="25" t="n">
        <f aca="false">IF(OR(F55="",B55&lt;&gt;"Confirmed"),"",F55*G55+IF(H55="",Setup!$C$19,H55)+I55)</f>
        <v>1070</v>
      </c>
      <c r="K55" s="26" t="n">
        <f aca="false">IFERROR(INDEX(Setup!$C$10:$C$14,MATCH(A55,Setup!$B$10:$B$14,0)),0)</f>
        <v>0.155</v>
      </c>
      <c r="L55" s="25" t="n">
        <f aca="false">IF(J55="","",J55*K55)</f>
        <v>165.85</v>
      </c>
      <c r="M55" s="27" t="n">
        <f aca="false">IF(J55="","",J55-L55)</f>
        <v>904.15</v>
      </c>
      <c r="N55" s="25" t="n">
        <f aca="false">IF(J55="","",Setup!$C$20+Setup!$C$21)</f>
        <v>100</v>
      </c>
      <c r="O55" s="27" t="n">
        <f aca="false">IF(J55="","",M55-N55)</f>
        <v>804.15</v>
      </c>
      <c r="Q55" s="28" t="n">
        <f aca="false">IF(OR(F55="",B55&lt;&gt;"Confirmed"),0,MAX(0,MIN(E55,DATE(Setup!$D$5,2,1))-MAX(D55,DATE(Setup!$D$5,1,1))))</f>
        <v>0</v>
      </c>
      <c r="R55" s="28" t="n">
        <f aca="false">IF(OR(F55="",B55&lt;&gt;"Confirmed"),0,MAX(0,MIN(E55,DATE(Setup!$D$5,3,1))-MAX(D55,DATE(Setup!$D$5,2,1))))</f>
        <v>0</v>
      </c>
      <c r="S55" s="28" t="n">
        <f aca="false">IF(OR(F55="",B55&lt;&gt;"Confirmed"),0,MAX(0,MIN(E55,DATE(Setup!$D$5,4,1))-MAX(D55,DATE(Setup!$D$5,3,1))))</f>
        <v>0</v>
      </c>
      <c r="T55" s="28" t="n">
        <f aca="false">IF(OR(F55="",B55&lt;&gt;"Confirmed"),0,MAX(0,MIN(E55,DATE(Setup!$D$5,5,1))-MAX(D55,DATE(Setup!$D$5,4,1))))</f>
        <v>0</v>
      </c>
      <c r="U55" s="28" t="n">
        <f aca="false">IF(OR(F55="",B55&lt;&gt;"Confirmed"),0,MAX(0,MIN(E55,DATE(Setup!$D$5,6,1))-MAX(D55,DATE(Setup!$D$5,5,1))))</f>
        <v>0</v>
      </c>
      <c r="V55" s="28" t="n">
        <f aca="false">IF(OR(F55="",B55&lt;&gt;"Confirmed"),0,MAX(0,MIN(E55,DATE(Setup!$D$5,7,1))-MAX(D55,DATE(Setup!$D$5,6,1))))</f>
        <v>0</v>
      </c>
      <c r="W55" s="28" t="n">
        <f aca="false">IF(OR(F55="",B55&lt;&gt;"Confirmed"),0,MAX(0,MIN(E55,DATE(Setup!$D$5,8,1))-MAX(D55,DATE(Setup!$D$5,7,1))))</f>
        <v>0</v>
      </c>
      <c r="X55" s="28" t="n">
        <f aca="false">IF(OR(F55="",B55&lt;&gt;"Confirmed"),0,MAX(0,MIN(E55,DATE(Setup!$D$5,9,1))-MAX(D55,DATE(Setup!$D$5,8,1))))</f>
        <v>0</v>
      </c>
      <c r="Y55" s="28" t="n">
        <f aca="false">IF(OR(F55="",B55&lt;&gt;"Confirmed"),0,MAX(0,MIN(E55,DATE(Setup!$D$5,10,1))-MAX(D55,DATE(Setup!$D$5,9,1))))</f>
        <v>0</v>
      </c>
      <c r="Z55" s="28" t="n">
        <f aca="false">IF(OR(F55="",B55&lt;&gt;"Confirmed"),0,MAX(0,MIN(E55,DATE(Setup!$D$5,11,1))-MAX(D55,DATE(Setup!$D$5,10,1))))</f>
        <v>0</v>
      </c>
      <c r="AA55" s="28" t="n">
        <f aca="false">IF(OR(F55="",B55&lt;&gt;"Confirmed"),0,MAX(0,MIN(E55,DATE(Setup!$D$5,12,1))-MAX(D55,DATE(Setup!$D$5,11,1))))</f>
        <v>5</v>
      </c>
      <c r="AB55" s="28" t="n">
        <f aca="false">IF(OR(F55="",B55&lt;&gt;"Confirmed"),0,MAX(0,MIN(E55,DATE(Setup!$D$5,13,1))-MAX(D55,DATE(Setup!$D$5,12,1))))</f>
        <v>0</v>
      </c>
      <c r="AD55" s="28" t="n">
        <f aca="false">IFERROR(IF(J55="",0,J55/F55),0)</f>
        <v>214</v>
      </c>
      <c r="AE55" s="28" t="n">
        <f aca="false">IFERROR(IF(J55="",0,L55/F55),0)</f>
        <v>33.17</v>
      </c>
      <c r="AF55" s="28" t="n">
        <f aca="false">IFERROR(IF(J55="",0,N55/F55),0)</f>
        <v>20</v>
      </c>
    </row>
    <row r="56" customFormat="false" ht="15" hidden="false" customHeight="false" outlineLevel="0" collapsed="false">
      <c r="A56" s="20" t="s">
        <v>25</v>
      </c>
      <c r="B56" s="20" t="s">
        <v>51</v>
      </c>
      <c r="C56" s="21" t="s">
        <v>65</v>
      </c>
      <c r="D56" s="22" t="n">
        <v>46354</v>
      </c>
      <c r="E56" s="22" t="n">
        <v>46358</v>
      </c>
      <c r="F56" s="23" t="n">
        <f aca="false">IF(OR(D56="",E56=""),"",E56-D56)</f>
        <v>4</v>
      </c>
      <c r="G56" s="24" t="n">
        <v>170</v>
      </c>
      <c r="H56" s="24"/>
      <c r="I56" s="24"/>
      <c r="J56" s="25" t="n">
        <f aca="false">IF(OR(F56="",B56&lt;&gt;"Confirmed"),"",F56*G56+IF(H56="",Setup!$C$19,H56)+I56)</f>
        <v>800</v>
      </c>
      <c r="K56" s="26" t="n">
        <f aca="false">IFERROR(INDEX(Setup!$C$10:$C$14,MATCH(A56,Setup!$B$10:$B$14,0)),0)</f>
        <v>0.12</v>
      </c>
      <c r="L56" s="25" t="n">
        <f aca="false">IF(J56="","",J56*K56)</f>
        <v>96</v>
      </c>
      <c r="M56" s="27" t="n">
        <f aca="false">IF(J56="","",J56-L56)</f>
        <v>704</v>
      </c>
      <c r="N56" s="25" t="n">
        <f aca="false">IF(J56="","",Setup!$C$20+Setup!$C$21)</f>
        <v>100</v>
      </c>
      <c r="O56" s="27" t="n">
        <f aca="false">IF(J56="","",M56-N56)</f>
        <v>604</v>
      </c>
      <c r="Q56" s="28" t="n">
        <f aca="false">IF(OR(F56="",B56&lt;&gt;"Confirmed"),0,MAX(0,MIN(E56,DATE(Setup!$D$5,2,1))-MAX(D56,DATE(Setup!$D$5,1,1))))</f>
        <v>0</v>
      </c>
      <c r="R56" s="28" t="n">
        <f aca="false">IF(OR(F56="",B56&lt;&gt;"Confirmed"),0,MAX(0,MIN(E56,DATE(Setup!$D$5,3,1))-MAX(D56,DATE(Setup!$D$5,2,1))))</f>
        <v>0</v>
      </c>
      <c r="S56" s="28" t="n">
        <f aca="false">IF(OR(F56="",B56&lt;&gt;"Confirmed"),0,MAX(0,MIN(E56,DATE(Setup!$D$5,4,1))-MAX(D56,DATE(Setup!$D$5,3,1))))</f>
        <v>0</v>
      </c>
      <c r="T56" s="28" t="n">
        <f aca="false">IF(OR(F56="",B56&lt;&gt;"Confirmed"),0,MAX(0,MIN(E56,DATE(Setup!$D$5,5,1))-MAX(D56,DATE(Setup!$D$5,4,1))))</f>
        <v>0</v>
      </c>
      <c r="U56" s="28" t="n">
        <f aca="false">IF(OR(F56="",B56&lt;&gt;"Confirmed"),0,MAX(0,MIN(E56,DATE(Setup!$D$5,6,1))-MAX(D56,DATE(Setup!$D$5,5,1))))</f>
        <v>0</v>
      </c>
      <c r="V56" s="28" t="n">
        <f aca="false">IF(OR(F56="",B56&lt;&gt;"Confirmed"),0,MAX(0,MIN(E56,DATE(Setup!$D$5,7,1))-MAX(D56,DATE(Setup!$D$5,6,1))))</f>
        <v>0</v>
      </c>
      <c r="W56" s="28" t="n">
        <f aca="false">IF(OR(F56="",B56&lt;&gt;"Confirmed"),0,MAX(0,MIN(E56,DATE(Setup!$D$5,8,1))-MAX(D56,DATE(Setup!$D$5,7,1))))</f>
        <v>0</v>
      </c>
      <c r="X56" s="28" t="n">
        <f aca="false">IF(OR(F56="",B56&lt;&gt;"Confirmed"),0,MAX(0,MIN(E56,DATE(Setup!$D$5,9,1))-MAX(D56,DATE(Setup!$D$5,8,1))))</f>
        <v>0</v>
      </c>
      <c r="Y56" s="28" t="n">
        <f aca="false">IF(OR(F56="",B56&lt;&gt;"Confirmed"),0,MAX(0,MIN(E56,DATE(Setup!$D$5,10,1))-MAX(D56,DATE(Setup!$D$5,9,1))))</f>
        <v>0</v>
      </c>
      <c r="Z56" s="28" t="n">
        <f aca="false">IF(OR(F56="",B56&lt;&gt;"Confirmed"),0,MAX(0,MIN(E56,DATE(Setup!$D$5,11,1))-MAX(D56,DATE(Setup!$D$5,10,1))))</f>
        <v>0</v>
      </c>
      <c r="AA56" s="28" t="n">
        <f aca="false">IF(OR(F56="",B56&lt;&gt;"Confirmed"),0,MAX(0,MIN(E56,DATE(Setup!$D$5,12,1))-MAX(D56,DATE(Setup!$D$5,11,1))))</f>
        <v>3</v>
      </c>
      <c r="AB56" s="28" t="n">
        <f aca="false">IF(OR(F56="",B56&lt;&gt;"Confirmed"),0,MAX(0,MIN(E56,DATE(Setup!$D$5,13,1))-MAX(D56,DATE(Setup!$D$5,12,1))))</f>
        <v>1</v>
      </c>
      <c r="AD56" s="28" t="n">
        <f aca="false">IFERROR(IF(J56="",0,J56/F56),0)</f>
        <v>200</v>
      </c>
      <c r="AE56" s="28" t="n">
        <f aca="false">IFERROR(IF(J56="",0,L56/F56),0)</f>
        <v>24</v>
      </c>
      <c r="AF56" s="28" t="n">
        <f aca="false">IFERROR(IF(J56="",0,N56/F56),0)</f>
        <v>25</v>
      </c>
    </row>
    <row r="57" customFormat="false" ht="15" hidden="false" customHeight="false" outlineLevel="0" collapsed="false">
      <c r="A57" s="20" t="s">
        <v>25</v>
      </c>
      <c r="B57" s="20" t="s">
        <v>51</v>
      </c>
      <c r="C57" s="21" t="s">
        <v>57</v>
      </c>
      <c r="D57" s="22" t="n">
        <v>46361</v>
      </c>
      <c r="E57" s="22" t="n">
        <v>46367</v>
      </c>
      <c r="F57" s="23" t="n">
        <f aca="false">IF(OR(D57="",E57=""),"",E57-D57)</f>
        <v>6</v>
      </c>
      <c r="G57" s="24" t="n">
        <v>230</v>
      </c>
      <c r="H57" s="24"/>
      <c r="I57" s="24" t="n">
        <v>25</v>
      </c>
      <c r="J57" s="25" t="n">
        <f aca="false">IF(OR(F57="",B57&lt;&gt;"Confirmed"),"",F57*G57+IF(H57="",Setup!$C$19,H57)+I57)</f>
        <v>1525</v>
      </c>
      <c r="K57" s="26" t="n">
        <f aca="false">IFERROR(INDEX(Setup!$C$10:$C$14,MATCH(A57,Setup!$B$10:$B$14,0)),0)</f>
        <v>0.12</v>
      </c>
      <c r="L57" s="25" t="n">
        <f aca="false">IF(J57="","",J57*K57)</f>
        <v>183</v>
      </c>
      <c r="M57" s="27" t="n">
        <f aca="false">IF(J57="","",J57-L57)</f>
        <v>1342</v>
      </c>
      <c r="N57" s="25" t="n">
        <f aca="false">IF(J57="","",Setup!$C$20+Setup!$C$21)</f>
        <v>100</v>
      </c>
      <c r="O57" s="27" t="n">
        <f aca="false">IF(J57="","",M57-N57)</f>
        <v>1242</v>
      </c>
      <c r="Q57" s="28" t="n">
        <f aca="false">IF(OR(F57="",B57&lt;&gt;"Confirmed"),0,MAX(0,MIN(E57,DATE(Setup!$D$5,2,1))-MAX(D57,DATE(Setup!$D$5,1,1))))</f>
        <v>0</v>
      </c>
      <c r="R57" s="28" t="n">
        <f aca="false">IF(OR(F57="",B57&lt;&gt;"Confirmed"),0,MAX(0,MIN(E57,DATE(Setup!$D$5,3,1))-MAX(D57,DATE(Setup!$D$5,2,1))))</f>
        <v>0</v>
      </c>
      <c r="S57" s="28" t="n">
        <f aca="false">IF(OR(F57="",B57&lt;&gt;"Confirmed"),0,MAX(0,MIN(E57,DATE(Setup!$D$5,4,1))-MAX(D57,DATE(Setup!$D$5,3,1))))</f>
        <v>0</v>
      </c>
      <c r="T57" s="28" t="n">
        <f aca="false">IF(OR(F57="",B57&lt;&gt;"Confirmed"),0,MAX(0,MIN(E57,DATE(Setup!$D$5,5,1))-MAX(D57,DATE(Setup!$D$5,4,1))))</f>
        <v>0</v>
      </c>
      <c r="U57" s="28" t="n">
        <f aca="false">IF(OR(F57="",B57&lt;&gt;"Confirmed"),0,MAX(0,MIN(E57,DATE(Setup!$D$5,6,1))-MAX(D57,DATE(Setup!$D$5,5,1))))</f>
        <v>0</v>
      </c>
      <c r="V57" s="28" t="n">
        <f aca="false">IF(OR(F57="",B57&lt;&gt;"Confirmed"),0,MAX(0,MIN(E57,DATE(Setup!$D$5,7,1))-MAX(D57,DATE(Setup!$D$5,6,1))))</f>
        <v>0</v>
      </c>
      <c r="W57" s="28" t="n">
        <f aca="false">IF(OR(F57="",B57&lt;&gt;"Confirmed"),0,MAX(0,MIN(E57,DATE(Setup!$D$5,8,1))-MAX(D57,DATE(Setup!$D$5,7,1))))</f>
        <v>0</v>
      </c>
      <c r="X57" s="28" t="n">
        <f aca="false">IF(OR(F57="",B57&lt;&gt;"Confirmed"),0,MAX(0,MIN(E57,DATE(Setup!$D$5,9,1))-MAX(D57,DATE(Setup!$D$5,8,1))))</f>
        <v>0</v>
      </c>
      <c r="Y57" s="28" t="n">
        <f aca="false">IF(OR(F57="",B57&lt;&gt;"Confirmed"),0,MAX(0,MIN(E57,DATE(Setup!$D$5,10,1))-MAX(D57,DATE(Setup!$D$5,9,1))))</f>
        <v>0</v>
      </c>
      <c r="Z57" s="28" t="n">
        <f aca="false">IF(OR(F57="",B57&lt;&gt;"Confirmed"),0,MAX(0,MIN(E57,DATE(Setup!$D$5,11,1))-MAX(D57,DATE(Setup!$D$5,10,1))))</f>
        <v>0</v>
      </c>
      <c r="AA57" s="28" t="n">
        <f aca="false">IF(OR(F57="",B57&lt;&gt;"Confirmed"),0,MAX(0,MIN(E57,DATE(Setup!$D$5,12,1))-MAX(D57,DATE(Setup!$D$5,11,1))))</f>
        <v>0</v>
      </c>
      <c r="AB57" s="28" t="n">
        <f aca="false">IF(OR(F57="",B57&lt;&gt;"Confirmed"),0,MAX(0,MIN(E57,DATE(Setup!$D$5,13,1))-MAX(D57,DATE(Setup!$D$5,12,1))))</f>
        <v>6</v>
      </c>
      <c r="AD57" s="28" t="n">
        <f aca="false">IFERROR(IF(J57="",0,J57/F57),0)</f>
        <v>254.166666666667</v>
      </c>
      <c r="AE57" s="28" t="n">
        <f aca="false">IFERROR(IF(J57="",0,L57/F57),0)</f>
        <v>30.5</v>
      </c>
      <c r="AF57" s="28" t="n">
        <f aca="false">IFERROR(IF(J57="",0,N57/F57),0)</f>
        <v>16.6666666666667</v>
      </c>
    </row>
    <row r="58" customFormat="false" ht="15" hidden="false" customHeight="false" outlineLevel="0" collapsed="false">
      <c r="A58" s="20" t="s">
        <v>24</v>
      </c>
      <c r="B58" s="20" t="s">
        <v>51</v>
      </c>
      <c r="C58" s="21" t="s">
        <v>62</v>
      </c>
      <c r="D58" s="22" t="n">
        <v>46367</v>
      </c>
      <c r="E58" s="22" t="n">
        <v>46369</v>
      </c>
      <c r="F58" s="23" t="n">
        <f aca="false">IF(OR(D58="",E58=""),"",E58-D58)</f>
        <v>2</v>
      </c>
      <c r="G58" s="24" t="n">
        <v>245</v>
      </c>
      <c r="H58" s="24"/>
      <c r="I58" s="24" t="n">
        <v>25</v>
      </c>
      <c r="J58" s="25" t="n">
        <f aca="false">IF(OR(F58="",B58&lt;&gt;"Confirmed"),"",F58*G58+IF(H58="",Setup!$C$19,H58)+I58)</f>
        <v>635</v>
      </c>
      <c r="K58" s="26" t="n">
        <f aca="false">IFERROR(INDEX(Setup!$C$10:$C$14,MATCH(A58,Setup!$B$10:$B$14,0)),0)</f>
        <v>0.155</v>
      </c>
      <c r="L58" s="25" t="n">
        <f aca="false">IF(J58="","",J58*K58)</f>
        <v>98.425</v>
      </c>
      <c r="M58" s="27" t="n">
        <f aca="false">IF(J58="","",J58-L58)</f>
        <v>536.575</v>
      </c>
      <c r="N58" s="25" t="n">
        <f aca="false">IF(J58="","",Setup!$C$20+Setup!$C$21)</f>
        <v>100</v>
      </c>
      <c r="O58" s="27" t="n">
        <f aca="false">IF(J58="","",M58-N58)</f>
        <v>436.575</v>
      </c>
      <c r="Q58" s="28" t="n">
        <f aca="false">IF(OR(F58="",B58&lt;&gt;"Confirmed"),0,MAX(0,MIN(E58,DATE(Setup!$D$5,2,1))-MAX(D58,DATE(Setup!$D$5,1,1))))</f>
        <v>0</v>
      </c>
      <c r="R58" s="28" t="n">
        <f aca="false">IF(OR(F58="",B58&lt;&gt;"Confirmed"),0,MAX(0,MIN(E58,DATE(Setup!$D$5,3,1))-MAX(D58,DATE(Setup!$D$5,2,1))))</f>
        <v>0</v>
      </c>
      <c r="S58" s="28" t="n">
        <f aca="false">IF(OR(F58="",B58&lt;&gt;"Confirmed"),0,MAX(0,MIN(E58,DATE(Setup!$D$5,4,1))-MAX(D58,DATE(Setup!$D$5,3,1))))</f>
        <v>0</v>
      </c>
      <c r="T58" s="28" t="n">
        <f aca="false">IF(OR(F58="",B58&lt;&gt;"Confirmed"),0,MAX(0,MIN(E58,DATE(Setup!$D$5,5,1))-MAX(D58,DATE(Setup!$D$5,4,1))))</f>
        <v>0</v>
      </c>
      <c r="U58" s="28" t="n">
        <f aca="false">IF(OR(F58="",B58&lt;&gt;"Confirmed"),0,MAX(0,MIN(E58,DATE(Setup!$D$5,6,1))-MAX(D58,DATE(Setup!$D$5,5,1))))</f>
        <v>0</v>
      </c>
      <c r="V58" s="28" t="n">
        <f aca="false">IF(OR(F58="",B58&lt;&gt;"Confirmed"),0,MAX(0,MIN(E58,DATE(Setup!$D$5,7,1))-MAX(D58,DATE(Setup!$D$5,6,1))))</f>
        <v>0</v>
      </c>
      <c r="W58" s="28" t="n">
        <f aca="false">IF(OR(F58="",B58&lt;&gt;"Confirmed"),0,MAX(0,MIN(E58,DATE(Setup!$D$5,8,1))-MAX(D58,DATE(Setup!$D$5,7,1))))</f>
        <v>0</v>
      </c>
      <c r="X58" s="28" t="n">
        <f aca="false">IF(OR(F58="",B58&lt;&gt;"Confirmed"),0,MAX(0,MIN(E58,DATE(Setup!$D$5,9,1))-MAX(D58,DATE(Setup!$D$5,8,1))))</f>
        <v>0</v>
      </c>
      <c r="Y58" s="28" t="n">
        <f aca="false">IF(OR(F58="",B58&lt;&gt;"Confirmed"),0,MAX(0,MIN(E58,DATE(Setup!$D$5,10,1))-MAX(D58,DATE(Setup!$D$5,9,1))))</f>
        <v>0</v>
      </c>
      <c r="Z58" s="28" t="n">
        <f aca="false">IF(OR(F58="",B58&lt;&gt;"Confirmed"),0,MAX(0,MIN(E58,DATE(Setup!$D$5,11,1))-MAX(D58,DATE(Setup!$D$5,10,1))))</f>
        <v>0</v>
      </c>
      <c r="AA58" s="28" t="n">
        <f aca="false">IF(OR(F58="",B58&lt;&gt;"Confirmed"),0,MAX(0,MIN(E58,DATE(Setup!$D$5,12,1))-MAX(D58,DATE(Setup!$D$5,11,1))))</f>
        <v>0</v>
      </c>
      <c r="AB58" s="28" t="n">
        <f aca="false">IF(OR(F58="",B58&lt;&gt;"Confirmed"),0,MAX(0,MIN(E58,DATE(Setup!$D$5,13,1))-MAX(D58,DATE(Setup!$D$5,12,1))))</f>
        <v>2</v>
      </c>
      <c r="AD58" s="28" t="n">
        <f aca="false">IFERROR(IF(J58="",0,J58/F58),0)</f>
        <v>317.5</v>
      </c>
      <c r="AE58" s="28" t="n">
        <f aca="false">IFERROR(IF(J58="",0,L58/F58),0)</f>
        <v>49.2125</v>
      </c>
      <c r="AF58" s="28" t="n">
        <f aca="false">IFERROR(IF(J58="",0,N58/F58),0)</f>
        <v>50</v>
      </c>
    </row>
    <row r="59" customFormat="false" ht="15" hidden="false" customHeight="false" outlineLevel="0" collapsed="false">
      <c r="A59" s="20" t="s">
        <v>24</v>
      </c>
      <c r="B59" s="20" t="s">
        <v>51</v>
      </c>
      <c r="C59" s="21" t="s">
        <v>62</v>
      </c>
      <c r="D59" s="22" t="n">
        <v>46369</v>
      </c>
      <c r="E59" s="22" t="n">
        <v>46372</v>
      </c>
      <c r="F59" s="23" t="n">
        <f aca="false">IF(OR(D59="",E59=""),"",E59-D59)</f>
        <v>3</v>
      </c>
      <c r="G59" s="24" t="n">
        <v>240</v>
      </c>
      <c r="H59" s="24"/>
      <c r="I59" s="24"/>
      <c r="J59" s="25" t="n">
        <f aca="false">IF(OR(F59="",B59&lt;&gt;"Confirmed"),"",F59*G59+IF(H59="",Setup!$C$19,H59)+I59)</f>
        <v>840</v>
      </c>
      <c r="K59" s="26" t="n">
        <f aca="false">IFERROR(INDEX(Setup!$C$10:$C$14,MATCH(A59,Setup!$B$10:$B$14,0)),0)</f>
        <v>0.155</v>
      </c>
      <c r="L59" s="25" t="n">
        <f aca="false">IF(J59="","",J59*K59)</f>
        <v>130.2</v>
      </c>
      <c r="M59" s="27" t="n">
        <f aca="false">IF(J59="","",J59-L59)</f>
        <v>709.8</v>
      </c>
      <c r="N59" s="25" t="n">
        <f aca="false">IF(J59="","",Setup!$C$20+Setup!$C$21)</f>
        <v>100</v>
      </c>
      <c r="O59" s="27" t="n">
        <f aca="false">IF(J59="","",M59-N59)</f>
        <v>609.8</v>
      </c>
      <c r="Q59" s="28" t="n">
        <f aca="false">IF(OR(F59="",B59&lt;&gt;"Confirmed"),0,MAX(0,MIN(E59,DATE(Setup!$D$5,2,1))-MAX(D59,DATE(Setup!$D$5,1,1))))</f>
        <v>0</v>
      </c>
      <c r="R59" s="28" t="n">
        <f aca="false">IF(OR(F59="",B59&lt;&gt;"Confirmed"),0,MAX(0,MIN(E59,DATE(Setup!$D$5,3,1))-MAX(D59,DATE(Setup!$D$5,2,1))))</f>
        <v>0</v>
      </c>
      <c r="S59" s="28" t="n">
        <f aca="false">IF(OR(F59="",B59&lt;&gt;"Confirmed"),0,MAX(0,MIN(E59,DATE(Setup!$D$5,4,1))-MAX(D59,DATE(Setup!$D$5,3,1))))</f>
        <v>0</v>
      </c>
      <c r="T59" s="28" t="n">
        <f aca="false">IF(OR(F59="",B59&lt;&gt;"Confirmed"),0,MAX(0,MIN(E59,DATE(Setup!$D$5,5,1))-MAX(D59,DATE(Setup!$D$5,4,1))))</f>
        <v>0</v>
      </c>
      <c r="U59" s="28" t="n">
        <f aca="false">IF(OR(F59="",B59&lt;&gt;"Confirmed"),0,MAX(0,MIN(E59,DATE(Setup!$D$5,6,1))-MAX(D59,DATE(Setup!$D$5,5,1))))</f>
        <v>0</v>
      </c>
      <c r="V59" s="28" t="n">
        <f aca="false">IF(OR(F59="",B59&lt;&gt;"Confirmed"),0,MAX(0,MIN(E59,DATE(Setup!$D$5,7,1))-MAX(D59,DATE(Setup!$D$5,6,1))))</f>
        <v>0</v>
      </c>
      <c r="W59" s="28" t="n">
        <f aca="false">IF(OR(F59="",B59&lt;&gt;"Confirmed"),0,MAX(0,MIN(E59,DATE(Setup!$D$5,8,1))-MAX(D59,DATE(Setup!$D$5,7,1))))</f>
        <v>0</v>
      </c>
      <c r="X59" s="28" t="n">
        <f aca="false">IF(OR(F59="",B59&lt;&gt;"Confirmed"),0,MAX(0,MIN(E59,DATE(Setup!$D$5,9,1))-MAX(D59,DATE(Setup!$D$5,8,1))))</f>
        <v>0</v>
      </c>
      <c r="Y59" s="28" t="n">
        <f aca="false">IF(OR(F59="",B59&lt;&gt;"Confirmed"),0,MAX(0,MIN(E59,DATE(Setup!$D$5,10,1))-MAX(D59,DATE(Setup!$D$5,9,1))))</f>
        <v>0</v>
      </c>
      <c r="Z59" s="28" t="n">
        <f aca="false">IF(OR(F59="",B59&lt;&gt;"Confirmed"),0,MAX(0,MIN(E59,DATE(Setup!$D$5,11,1))-MAX(D59,DATE(Setup!$D$5,10,1))))</f>
        <v>0</v>
      </c>
      <c r="AA59" s="28" t="n">
        <f aca="false">IF(OR(F59="",B59&lt;&gt;"Confirmed"),0,MAX(0,MIN(E59,DATE(Setup!$D$5,12,1))-MAX(D59,DATE(Setup!$D$5,11,1))))</f>
        <v>0</v>
      </c>
      <c r="AB59" s="28" t="n">
        <f aca="false">IF(OR(F59="",B59&lt;&gt;"Confirmed"),0,MAX(0,MIN(E59,DATE(Setup!$D$5,13,1))-MAX(D59,DATE(Setup!$D$5,12,1))))</f>
        <v>3</v>
      </c>
      <c r="AD59" s="28" t="n">
        <f aca="false">IFERROR(IF(J59="",0,J59/F59),0)</f>
        <v>280</v>
      </c>
      <c r="AE59" s="28" t="n">
        <f aca="false">IFERROR(IF(J59="",0,L59/F59),0)</f>
        <v>43.4</v>
      </c>
      <c r="AF59" s="28" t="n">
        <f aca="false">IFERROR(IF(J59="",0,N59/F59),0)</f>
        <v>33.3333333333333</v>
      </c>
    </row>
    <row r="60" customFormat="false" ht="15" hidden="false" customHeight="false" outlineLevel="0" collapsed="false">
      <c r="A60" s="20" t="s">
        <v>26</v>
      </c>
      <c r="B60" s="20" t="s">
        <v>51</v>
      </c>
      <c r="C60" s="21" t="s">
        <v>53</v>
      </c>
      <c r="D60" s="22" t="n">
        <v>46373</v>
      </c>
      <c r="E60" s="22" t="n">
        <v>46379</v>
      </c>
      <c r="F60" s="23" t="n">
        <f aca="false">IF(OR(D60="",E60=""),"",E60-D60)</f>
        <v>6</v>
      </c>
      <c r="G60" s="24" t="n">
        <v>235</v>
      </c>
      <c r="H60" s="24"/>
      <c r="I60" s="24"/>
      <c r="J60" s="25" t="n">
        <f aca="false">IF(OR(F60="",B60&lt;&gt;"Confirmed"),"",F60*G60+IF(H60="",Setup!$C$19,H60)+I60)</f>
        <v>1530</v>
      </c>
      <c r="K60" s="26" t="n">
        <f aca="false">IFERROR(INDEX(Setup!$C$10:$C$14,MATCH(A60,Setup!$B$10:$B$14,0)),0)</f>
        <v>0.15</v>
      </c>
      <c r="L60" s="25" t="n">
        <f aca="false">IF(J60="","",J60*K60)</f>
        <v>229.5</v>
      </c>
      <c r="M60" s="27" t="n">
        <f aca="false">IF(J60="","",J60-L60)</f>
        <v>1300.5</v>
      </c>
      <c r="N60" s="25" t="n">
        <f aca="false">IF(J60="","",Setup!$C$20+Setup!$C$21)</f>
        <v>100</v>
      </c>
      <c r="O60" s="27" t="n">
        <f aca="false">IF(J60="","",M60-N60)</f>
        <v>1200.5</v>
      </c>
      <c r="Q60" s="28" t="n">
        <f aca="false">IF(OR(F60="",B60&lt;&gt;"Confirmed"),0,MAX(0,MIN(E60,DATE(Setup!$D$5,2,1))-MAX(D60,DATE(Setup!$D$5,1,1))))</f>
        <v>0</v>
      </c>
      <c r="R60" s="28" t="n">
        <f aca="false">IF(OR(F60="",B60&lt;&gt;"Confirmed"),0,MAX(0,MIN(E60,DATE(Setup!$D$5,3,1))-MAX(D60,DATE(Setup!$D$5,2,1))))</f>
        <v>0</v>
      </c>
      <c r="S60" s="28" t="n">
        <f aca="false">IF(OR(F60="",B60&lt;&gt;"Confirmed"),0,MAX(0,MIN(E60,DATE(Setup!$D$5,4,1))-MAX(D60,DATE(Setup!$D$5,3,1))))</f>
        <v>0</v>
      </c>
      <c r="T60" s="28" t="n">
        <f aca="false">IF(OR(F60="",B60&lt;&gt;"Confirmed"),0,MAX(0,MIN(E60,DATE(Setup!$D$5,5,1))-MAX(D60,DATE(Setup!$D$5,4,1))))</f>
        <v>0</v>
      </c>
      <c r="U60" s="28" t="n">
        <f aca="false">IF(OR(F60="",B60&lt;&gt;"Confirmed"),0,MAX(0,MIN(E60,DATE(Setup!$D$5,6,1))-MAX(D60,DATE(Setup!$D$5,5,1))))</f>
        <v>0</v>
      </c>
      <c r="V60" s="28" t="n">
        <f aca="false">IF(OR(F60="",B60&lt;&gt;"Confirmed"),0,MAX(0,MIN(E60,DATE(Setup!$D$5,7,1))-MAX(D60,DATE(Setup!$D$5,6,1))))</f>
        <v>0</v>
      </c>
      <c r="W60" s="28" t="n">
        <f aca="false">IF(OR(F60="",B60&lt;&gt;"Confirmed"),0,MAX(0,MIN(E60,DATE(Setup!$D$5,8,1))-MAX(D60,DATE(Setup!$D$5,7,1))))</f>
        <v>0</v>
      </c>
      <c r="X60" s="28" t="n">
        <f aca="false">IF(OR(F60="",B60&lt;&gt;"Confirmed"),0,MAX(0,MIN(E60,DATE(Setup!$D$5,9,1))-MAX(D60,DATE(Setup!$D$5,8,1))))</f>
        <v>0</v>
      </c>
      <c r="Y60" s="28" t="n">
        <f aca="false">IF(OR(F60="",B60&lt;&gt;"Confirmed"),0,MAX(0,MIN(E60,DATE(Setup!$D$5,10,1))-MAX(D60,DATE(Setup!$D$5,9,1))))</f>
        <v>0</v>
      </c>
      <c r="Z60" s="28" t="n">
        <f aca="false">IF(OR(F60="",B60&lt;&gt;"Confirmed"),0,MAX(0,MIN(E60,DATE(Setup!$D$5,11,1))-MAX(D60,DATE(Setup!$D$5,10,1))))</f>
        <v>0</v>
      </c>
      <c r="AA60" s="28" t="n">
        <f aca="false">IF(OR(F60="",B60&lt;&gt;"Confirmed"),0,MAX(0,MIN(E60,DATE(Setup!$D$5,12,1))-MAX(D60,DATE(Setup!$D$5,11,1))))</f>
        <v>0</v>
      </c>
      <c r="AB60" s="28" t="n">
        <f aca="false">IF(OR(F60="",B60&lt;&gt;"Confirmed"),0,MAX(0,MIN(E60,DATE(Setup!$D$5,13,1))-MAX(D60,DATE(Setup!$D$5,12,1))))</f>
        <v>6</v>
      </c>
      <c r="AD60" s="28" t="n">
        <f aca="false">IFERROR(IF(J60="",0,J60/F60),0)</f>
        <v>255</v>
      </c>
      <c r="AE60" s="28" t="n">
        <f aca="false">IFERROR(IF(J60="",0,L60/F60),0)</f>
        <v>38.25</v>
      </c>
      <c r="AF60" s="28" t="n">
        <f aca="false">IFERROR(IF(J60="",0,N60/F60),0)</f>
        <v>16.6666666666667</v>
      </c>
    </row>
    <row r="61" customFormat="false" ht="15" hidden="false" customHeight="false" outlineLevel="0" collapsed="false">
      <c r="A61" s="20"/>
      <c r="B61" s="20"/>
      <c r="C61" s="21"/>
      <c r="D61" s="22"/>
      <c r="E61" s="22"/>
      <c r="F61" s="23" t="str">
        <f aca="false">IF(OR(D61="",E61=""),"",E61-D61)</f>
        <v/>
      </c>
      <c r="G61" s="24"/>
      <c r="H61" s="24"/>
      <c r="I61" s="24"/>
      <c r="J61" s="25" t="str">
        <f aca="false">IF(OR(F61="",B61&lt;&gt;"Confirmed"),"",F61*G61+IF(H61="",Setup!$C$19,H61)+I61)</f>
        <v/>
      </c>
      <c r="K61" s="26" t="n">
        <f aca="false">IFERROR(INDEX(Setup!$C$10:$C$14,MATCH(A61,Setup!$B$10:$B$14,0)),0)</f>
        <v>0</v>
      </c>
      <c r="L61" s="25" t="str">
        <f aca="false">IF(J61="","",J61*K61)</f>
        <v/>
      </c>
      <c r="M61" s="27" t="str">
        <f aca="false">IF(J61="","",J61-L61)</f>
        <v/>
      </c>
      <c r="N61" s="25" t="str">
        <f aca="false">IF(J61="","",Setup!$C$20+Setup!$C$21)</f>
        <v/>
      </c>
      <c r="O61" s="27" t="str">
        <f aca="false">IF(J61="","",M61-N61)</f>
        <v/>
      </c>
      <c r="Q61" s="28" t="n">
        <f aca="false">IF(OR(F61="",B61&lt;&gt;"Confirmed"),0,MAX(0,MIN(E61,DATE(Setup!$D$5,2,1))-MAX(D61,DATE(Setup!$D$5,1,1))))</f>
        <v>0</v>
      </c>
      <c r="R61" s="28" t="n">
        <f aca="false">IF(OR(F61="",B61&lt;&gt;"Confirmed"),0,MAX(0,MIN(E61,DATE(Setup!$D$5,3,1))-MAX(D61,DATE(Setup!$D$5,2,1))))</f>
        <v>0</v>
      </c>
      <c r="S61" s="28" t="n">
        <f aca="false">IF(OR(F61="",B61&lt;&gt;"Confirmed"),0,MAX(0,MIN(E61,DATE(Setup!$D$5,4,1))-MAX(D61,DATE(Setup!$D$5,3,1))))</f>
        <v>0</v>
      </c>
      <c r="T61" s="28" t="n">
        <f aca="false">IF(OR(F61="",B61&lt;&gt;"Confirmed"),0,MAX(0,MIN(E61,DATE(Setup!$D$5,5,1))-MAX(D61,DATE(Setup!$D$5,4,1))))</f>
        <v>0</v>
      </c>
      <c r="U61" s="28" t="n">
        <f aca="false">IF(OR(F61="",B61&lt;&gt;"Confirmed"),0,MAX(0,MIN(E61,DATE(Setup!$D$5,6,1))-MAX(D61,DATE(Setup!$D$5,5,1))))</f>
        <v>0</v>
      </c>
      <c r="V61" s="28" t="n">
        <f aca="false">IF(OR(F61="",B61&lt;&gt;"Confirmed"),0,MAX(0,MIN(E61,DATE(Setup!$D$5,7,1))-MAX(D61,DATE(Setup!$D$5,6,1))))</f>
        <v>0</v>
      </c>
      <c r="W61" s="28" t="n">
        <f aca="false">IF(OR(F61="",B61&lt;&gt;"Confirmed"),0,MAX(0,MIN(E61,DATE(Setup!$D$5,8,1))-MAX(D61,DATE(Setup!$D$5,7,1))))</f>
        <v>0</v>
      </c>
      <c r="X61" s="28" t="n">
        <f aca="false">IF(OR(F61="",B61&lt;&gt;"Confirmed"),0,MAX(0,MIN(E61,DATE(Setup!$D$5,9,1))-MAX(D61,DATE(Setup!$D$5,8,1))))</f>
        <v>0</v>
      </c>
      <c r="Y61" s="28" t="n">
        <f aca="false">IF(OR(F61="",B61&lt;&gt;"Confirmed"),0,MAX(0,MIN(E61,DATE(Setup!$D$5,10,1))-MAX(D61,DATE(Setup!$D$5,9,1))))</f>
        <v>0</v>
      </c>
      <c r="Z61" s="28" t="n">
        <f aca="false">IF(OR(F61="",B61&lt;&gt;"Confirmed"),0,MAX(0,MIN(E61,DATE(Setup!$D$5,11,1))-MAX(D61,DATE(Setup!$D$5,10,1))))</f>
        <v>0</v>
      </c>
      <c r="AA61" s="28" t="n">
        <f aca="false">IF(OR(F61="",B61&lt;&gt;"Confirmed"),0,MAX(0,MIN(E61,DATE(Setup!$D$5,12,1))-MAX(D61,DATE(Setup!$D$5,11,1))))</f>
        <v>0</v>
      </c>
      <c r="AB61" s="28" t="n">
        <f aca="false">IF(OR(F61="",B61&lt;&gt;"Confirmed"),0,MAX(0,MIN(E61,DATE(Setup!$D$5,13,1))-MAX(D61,DATE(Setup!$D$5,12,1))))</f>
        <v>0</v>
      </c>
      <c r="AD61" s="28" t="n">
        <f aca="false">IFERROR(IF(J61="",0,J61/F61),0)</f>
        <v>0</v>
      </c>
      <c r="AE61" s="28" t="n">
        <f aca="false">IFERROR(IF(J61="",0,L61/F61),0)</f>
        <v>0</v>
      </c>
      <c r="AF61" s="28" t="n">
        <f aca="false">IFERROR(IF(J61="",0,N61/F61),0)</f>
        <v>0</v>
      </c>
    </row>
    <row r="62" customFormat="false" ht="15" hidden="false" customHeight="false" outlineLevel="0" collapsed="false">
      <c r="A62" s="20"/>
      <c r="B62" s="20"/>
      <c r="C62" s="21"/>
      <c r="D62" s="22"/>
      <c r="E62" s="22"/>
      <c r="F62" s="23" t="str">
        <f aca="false">IF(OR(D62="",E62=""),"",E62-D62)</f>
        <v/>
      </c>
      <c r="G62" s="24"/>
      <c r="H62" s="24"/>
      <c r="I62" s="24"/>
      <c r="J62" s="25" t="str">
        <f aca="false">IF(OR(F62="",B62&lt;&gt;"Confirmed"),"",F62*G62+IF(H62="",Setup!$C$19,H62)+I62)</f>
        <v/>
      </c>
      <c r="K62" s="26" t="n">
        <f aca="false">IFERROR(INDEX(Setup!$C$10:$C$14,MATCH(A62,Setup!$B$10:$B$14,0)),0)</f>
        <v>0</v>
      </c>
      <c r="L62" s="25" t="str">
        <f aca="false">IF(J62="","",J62*K62)</f>
        <v/>
      </c>
      <c r="M62" s="27" t="str">
        <f aca="false">IF(J62="","",J62-L62)</f>
        <v/>
      </c>
      <c r="N62" s="25" t="str">
        <f aca="false">IF(J62="","",Setup!$C$20+Setup!$C$21)</f>
        <v/>
      </c>
      <c r="O62" s="27" t="str">
        <f aca="false">IF(J62="","",M62-N62)</f>
        <v/>
      </c>
      <c r="Q62" s="28" t="n">
        <f aca="false">IF(OR(F62="",B62&lt;&gt;"Confirmed"),0,MAX(0,MIN(E62,DATE(Setup!$D$5,2,1))-MAX(D62,DATE(Setup!$D$5,1,1))))</f>
        <v>0</v>
      </c>
      <c r="R62" s="28" t="n">
        <f aca="false">IF(OR(F62="",B62&lt;&gt;"Confirmed"),0,MAX(0,MIN(E62,DATE(Setup!$D$5,3,1))-MAX(D62,DATE(Setup!$D$5,2,1))))</f>
        <v>0</v>
      </c>
      <c r="S62" s="28" t="n">
        <f aca="false">IF(OR(F62="",B62&lt;&gt;"Confirmed"),0,MAX(0,MIN(E62,DATE(Setup!$D$5,4,1))-MAX(D62,DATE(Setup!$D$5,3,1))))</f>
        <v>0</v>
      </c>
      <c r="T62" s="28" t="n">
        <f aca="false">IF(OR(F62="",B62&lt;&gt;"Confirmed"),0,MAX(0,MIN(E62,DATE(Setup!$D$5,5,1))-MAX(D62,DATE(Setup!$D$5,4,1))))</f>
        <v>0</v>
      </c>
      <c r="U62" s="28" t="n">
        <f aca="false">IF(OR(F62="",B62&lt;&gt;"Confirmed"),0,MAX(0,MIN(E62,DATE(Setup!$D$5,6,1))-MAX(D62,DATE(Setup!$D$5,5,1))))</f>
        <v>0</v>
      </c>
      <c r="V62" s="28" t="n">
        <f aca="false">IF(OR(F62="",B62&lt;&gt;"Confirmed"),0,MAX(0,MIN(E62,DATE(Setup!$D$5,7,1))-MAX(D62,DATE(Setup!$D$5,6,1))))</f>
        <v>0</v>
      </c>
      <c r="W62" s="28" t="n">
        <f aca="false">IF(OR(F62="",B62&lt;&gt;"Confirmed"),0,MAX(0,MIN(E62,DATE(Setup!$D$5,8,1))-MAX(D62,DATE(Setup!$D$5,7,1))))</f>
        <v>0</v>
      </c>
      <c r="X62" s="28" t="n">
        <f aca="false">IF(OR(F62="",B62&lt;&gt;"Confirmed"),0,MAX(0,MIN(E62,DATE(Setup!$D$5,9,1))-MAX(D62,DATE(Setup!$D$5,8,1))))</f>
        <v>0</v>
      </c>
      <c r="Y62" s="28" t="n">
        <f aca="false">IF(OR(F62="",B62&lt;&gt;"Confirmed"),0,MAX(0,MIN(E62,DATE(Setup!$D$5,10,1))-MAX(D62,DATE(Setup!$D$5,9,1))))</f>
        <v>0</v>
      </c>
      <c r="Z62" s="28" t="n">
        <f aca="false">IF(OR(F62="",B62&lt;&gt;"Confirmed"),0,MAX(0,MIN(E62,DATE(Setup!$D$5,11,1))-MAX(D62,DATE(Setup!$D$5,10,1))))</f>
        <v>0</v>
      </c>
      <c r="AA62" s="28" t="n">
        <f aca="false">IF(OR(F62="",B62&lt;&gt;"Confirmed"),0,MAX(0,MIN(E62,DATE(Setup!$D$5,12,1))-MAX(D62,DATE(Setup!$D$5,11,1))))</f>
        <v>0</v>
      </c>
      <c r="AB62" s="28" t="n">
        <f aca="false">IF(OR(F62="",B62&lt;&gt;"Confirmed"),0,MAX(0,MIN(E62,DATE(Setup!$D$5,13,1))-MAX(D62,DATE(Setup!$D$5,12,1))))</f>
        <v>0</v>
      </c>
      <c r="AD62" s="28" t="n">
        <f aca="false">IFERROR(IF(J62="",0,J62/F62),0)</f>
        <v>0</v>
      </c>
      <c r="AE62" s="28" t="n">
        <f aca="false">IFERROR(IF(J62="",0,L62/F62),0)</f>
        <v>0</v>
      </c>
      <c r="AF62" s="28" t="n">
        <f aca="false">IFERROR(IF(J62="",0,N62/F62),0)</f>
        <v>0</v>
      </c>
    </row>
    <row r="63" customFormat="false" ht="15" hidden="false" customHeight="false" outlineLevel="0" collapsed="false">
      <c r="A63" s="20"/>
      <c r="B63" s="20"/>
      <c r="C63" s="21"/>
      <c r="D63" s="22"/>
      <c r="E63" s="22"/>
      <c r="F63" s="23" t="str">
        <f aca="false">IF(OR(D63="",E63=""),"",E63-D63)</f>
        <v/>
      </c>
      <c r="G63" s="24"/>
      <c r="H63" s="24"/>
      <c r="I63" s="24"/>
      <c r="J63" s="25" t="str">
        <f aca="false">IF(OR(F63="",B63&lt;&gt;"Confirmed"),"",F63*G63+IF(H63="",Setup!$C$19,H63)+I63)</f>
        <v/>
      </c>
      <c r="K63" s="26" t="n">
        <f aca="false">IFERROR(INDEX(Setup!$C$10:$C$14,MATCH(A63,Setup!$B$10:$B$14,0)),0)</f>
        <v>0</v>
      </c>
      <c r="L63" s="25" t="str">
        <f aca="false">IF(J63="","",J63*K63)</f>
        <v/>
      </c>
      <c r="M63" s="27" t="str">
        <f aca="false">IF(J63="","",J63-L63)</f>
        <v/>
      </c>
      <c r="N63" s="25" t="str">
        <f aca="false">IF(J63="","",Setup!$C$20+Setup!$C$21)</f>
        <v/>
      </c>
      <c r="O63" s="27" t="str">
        <f aca="false">IF(J63="","",M63-N63)</f>
        <v/>
      </c>
      <c r="Q63" s="28" t="n">
        <f aca="false">IF(OR(F63="",B63&lt;&gt;"Confirmed"),0,MAX(0,MIN(E63,DATE(Setup!$D$5,2,1))-MAX(D63,DATE(Setup!$D$5,1,1))))</f>
        <v>0</v>
      </c>
      <c r="R63" s="28" t="n">
        <f aca="false">IF(OR(F63="",B63&lt;&gt;"Confirmed"),0,MAX(0,MIN(E63,DATE(Setup!$D$5,3,1))-MAX(D63,DATE(Setup!$D$5,2,1))))</f>
        <v>0</v>
      </c>
      <c r="S63" s="28" t="n">
        <f aca="false">IF(OR(F63="",B63&lt;&gt;"Confirmed"),0,MAX(0,MIN(E63,DATE(Setup!$D$5,4,1))-MAX(D63,DATE(Setup!$D$5,3,1))))</f>
        <v>0</v>
      </c>
      <c r="T63" s="28" t="n">
        <f aca="false">IF(OR(F63="",B63&lt;&gt;"Confirmed"),0,MAX(0,MIN(E63,DATE(Setup!$D$5,5,1))-MAX(D63,DATE(Setup!$D$5,4,1))))</f>
        <v>0</v>
      </c>
      <c r="U63" s="28" t="n">
        <f aca="false">IF(OR(F63="",B63&lt;&gt;"Confirmed"),0,MAX(0,MIN(E63,DATE(Setup!$D$5,6,1))-MAX(D63,DATE(Setup!$D$5,5,1))))</f>
        <v>0</v>
      </c>
      <c r="V63" s="28" t="n">
        <f aca="false">IF(OR(F63="",B63&lt;&gt;"Confirmed"),0,MAX(0,MIN(E63,DATE(Setup!$D$5,7,1))-MAX(D63,DATE(Setup!$D$5,6,1))))</f>
        <v>0</v>
      </c>
      <c r="W63" s="28" t="n">
        <f aca="false">IF(OR(F63="",B63&lt;&gt;"Confirmed"),0,MAX(0,MIN(E63,DATE(Setup!$D$5,8,1))-MAX(D63,DATE(Setup!$D$5,7,1))))</f>
        <v>0</v>
      </c>
      <c r="X63" s="28" t="n">
        <f aca="false">IF(OR(F63="",B63&lt;&gt;"Confirmed"),0,MAX(0,MIN(E63,DATE(Setup!$D$5,9,1))-MAX(D63,DATE(Setup!$D$5,8,1))))</f>
        <v>0</v>
      </c>
      <c r="Y63" s="28" t="n">
        <f aca="false">IF(OR(F63="",B63&lt;&gt;"Confirmed"),0,MAX(0,MIN(E63,DATE(Setup!$D$5,10,1))-MAX(D63,DATE(Setup!$D$5,9,1))))</f>
        <v>0</v>
      </c>
      <c r="Z63" s="28" t="n">
        <f aca="false">IF(OR(F63="",B63&lt;&gt;"Confirmed"),0,MAX(0,MIN(E63,DATE(Setup!$D$5,11,1))-MAX(D63,DATE(Setup!$D$5,10,1))))</f>
        <v>0</v>
      </c>
      <c r="AA63" s="28" t="n">
        <f aca="false">IF(OR(F63="",B63&lt;&gt;"Confirmed"),0,MAX(0,MIN(E63,DATE(Setup!$D$5,12,1))-MAX(D63,DATE(Setup!$D$5,11,1))))</f>
        <v>0</v>
      </c>
      <c r="AB63" s="28" t="n">
        <f aca="false">IF(OR(F63="",B63&lt;&gt;"Confirmed"),0,MAX(0,MIN(E63,DATE(Setup!$D$5,13,1))-MAX(D63,DATE(Setup!$D$5,12,1))))</f>
        <v>0</v>
      </c>
      <c r="AD63" s="28" t="n">
        <f aca="false">IFERROR(IF(J63="",0,J63/F63),0)</f>
        <v>0</v>
      </c>
      <c r="AE63" s="28" t="n">
        <f aca="false">IFERROR(IF(J63="",0,L63/F63),0)</f>
        <v>0</v>
      </c>
      <c r="AF63" s="28" t="n">
        <f aca="false">IFERROR(IF(J63="",0,N63/F63),0)</f>
        <v>0</v>
      </c>
    </row>
    <row r="64" customFormat="false" ht="15" hidden="false" customHeight="false" outlineLevel="0" collapsed="false">
      <c r="A64" s="20"/>
      <c r="B64" s="20"/>
      <c r="C64" s="21"/>
      <c r="D64" s="22"/>
      <c r="E64" s="22"/>
      <c r="F64" s="23" t="str">
        <f aca="false">IF(OR(D64="",E64=""),"",E64-D64)</f>
        <v/>
      </c>
      <c r="G64" s="24"/>
      <c r="H64" s="24"/>
      <c r="I64" s="24"/>
      <c r="J64" s="25" t="str">
        <f aca="false">IF(OR(F64="",B64&lt;&gt;"Confirmed"),"",F64*G64+IF(H64="",Setup!$C$19,H64)+I64)</f>
        <v/>
      </c>
      <c r="K64" s="26" t="n">
        <f aca="false">IFERROR(INDEX(Setup!$C$10:$C$14,MATCH(A64,Setup!$B$10:$B$14,0)),0)</f>
        <v>0</v>
      </c>
      <c r="L64" s="25" t="str">
        <f aca="false">IF(J64="","",J64*K64)</f>
        <v/>
      </c>
      <c r="M64" s="27" t="str">
        <f aca="false">IF(J64="","",J64-L64)</f>
        <v/>
      </c>
      <c r="N64" s="25" t="str">
        <f aca="false">IF(J64="","",Setup!$C$20+Setup!$C$21)</f>
        <v/>
      </c>
      <c r="O64" s="27" t="str">
        <f aca="false">IF(J64="","",M64-N64)</f>
        <v/>
      </c>
      <c r="Q64" s="28" t="n">
        <f aca="false">IF(OR(F64="",B64&lt;&gt;"Confirmed"),0,MAX(0,MIN(E64,DATE(Setup!$D$5,2,1))-MAX(D64,DATE(Setup!$D$5,1,1))))</f>
        <v>0</v>
      </c>
      <c r="R64" s="28" t="n">
        <f aca="false">IF(OR(F64="",B64&lt;&gt;"Confirmed"),0,MAX(0,MIN(E64,DATE(Setup!$D$5,3,1))-MAX(D64,DATE(Setup!$D$5,2,1))))</f>
        <v>0</v>
      </c>
      <c r="S64" s="28" t="n">
        <f aca="false">IF(OR(F64="",B64&lt;&gt;"Confirmed"),0,MAX(0,MIN(E64,DATE(Setup!$D$5,4,1))-MAX(D64,DATE(Setup!$D$5,3,1))))</f>
        <v>0</v>
      </c>
      <c r="T64" s="28" t="n">
        <f aca="false">IF(OR(F64="",B64&lt;&gt;"Confirmed"),0,MAX(0,MIN(E64,DATE(Setup!$D$5,5,1))-MAX(D64,DATE(Setup!$D$5,4,1))))</f>
        <v>0</v>
      </c>
      <c r="U64" s="28" t="n">
        <f aca="false">IF(OR(F64="",B64&lt;&gt;"Confirmed"),0,MAX(0,MIN(E64,DATE(Setup!$D$5,6,1))-MAX(D64,DATE(Setup!$D$5,5,1))))</f>
        <v>0</v>
      </c>
      <c r="V64" s="28" t="n">
        <f aca="false">IF(OR(F64="",B64&lt;&gt;"Confirmed"),0,MAX(0,MIN(E64,DATE(Setup!$D$5,7,1))-MAX(D64,DATE(Setup!$D$5,6,1))))</f>
        <v>0</v>
      </c>
      <c r="W64" s="28" t="n">
        <f aca="false">IF(OR(F64="",B64&lt;&gt;"Confirmed"),0,MAX(0,MIN(E64,DATE(Setup!$D$5,8,1))-MAX(D64,DATE(Setup!$D$5,7,1))))</f>
        <v>0</v>
      </c>
      <c r="X64" s="28" t="n">
        <f aca="false">IF(OR(F64="",B64&lt;&gt;"Confirmed"),0,MAX(0,MIN(E64,DATE(Setup!$D$5,9,1))-MAX(D64,DATE(Setup!$D$5,8,1))))</f>
        <v>0</v>
      </c>
      <c r="Y64" s="28" t="n">
        <f aca="false">IF(OR(F64="",B64&lt;&gt;"Confirmed"),0,MAX(0,MIN(E64,DATE(Setup!$D$5,10,1))-MAX(D64,DATE(Setup!$D$5,9,1))))</f>
        <v>0</v>
      </c>
      <c r="Z64" s="28" t="n">
        <f aca="false">IF(OR(F64="",B64&lt;&gt;"Confirmed"),0,MAX(0,MIN(E64,DATE(Setup!$D$5,11,1))-MAX(D64,DATE(Setup!$D$5,10,1))))</f>
        <v>0</v>
      </c>
      <c r="AA64" s="28" t="n">
        <f aca="false">IF(OR(F64="",B64&lt;&gt;"Confirmed"),0,MAX(0,MIN(E64,DATE(Setup!$D$5,12,1))-MAX(D64,DATE(Setup!$D$5,11,1))))</f>
        <v>0</v>
      </c>
      <c r="AB64" s="28" t="n">
        <f aca="false">IF(OR(F64="",B64&lt;&gt;"Confirmed"),0,MAX(0,MIN(E64,DATE(Setup!$D$5,13,1))-MAX(D64,DATE(Setup!$D$5,12,1))))</f>
        <v>0</v>
      </c>
      <c r="AD64" s="28" t="n">
        <f aca="false">IFERROR(IF(J64="",0,J64/F64),0)</f>
        <v>0</v>
      </c>
      <c r="AE64" s="28" t="n">
        <f aca="false">IFERROR(IF(J64="",0,L64/F64),0)</f>
        <v>0</v>
      </c>
      <c r="AF64" s="28" t="n">
        <f aca="false">IFERROR(IF(J64="",0,N64/F64),0)</f>
        <v>0</v>
      </c>
    </row>
    <row r="65" customFormat="false" ht="15" hidden="false" customHeight="false" outlineLevel="0" collapsed="false">
      <c r="A65" s="20"/>
      <c r="B65" s="20"/>
      <c r="C65" s="21"/>
      <c r="D65" s="22"/>
      <c r="E65" s="22"/>
      <c r="F65" s="23" t="str">
        <f aca="false">IF(OR(D65="",E65=""),"",E65-D65)</f>
        <v/>
      </c>
      <c r="G65" s="24"/>
      <c r="H65" s="24"/>
      <c r="I65" s="24"/>
      <c r="J65" s="25" t="str">
        <f aca="false">IF(OR(F65="",B65&lt;&gt;"Confirmed"),"",F65*G65+IF(H65="",Setup!$C$19,H65)+I65)</f>
        <v/>
      </c>
      <c r="K65" s="26" t="n">
        <f aca="false">IFERROR(INDEX(Setup!$C$10:$C$14,MATCH(A65,Setup!$B$10:$B$14,0)),0)</f>
        <v>0</v>
      </c>
      <c r="L65" s="25" t="str">
        <f aca="false">IF(J65="","",J65*K65)</f>
        <v/>
      </c>
      <c r="M65" s="27" t="str">
        <f aca="false">IF(J65="","",J65-L65)</f>
        <v/>
      </c>
      <c r="N65" s="25" t="str">
        <f aca="false">IF(J65="","",Setup!$C$20+Setup!$C$21)</f>
        <v/>
      </c>
      <c r="O65" s="27" t="str">
        <f aca="false">IF(J65="","",M65-N65)</f>
        <v/>
      </c>
      <c r="Q65" s="28" t="n">
        <f aca="false">IF(OR(F65="",B65&lt;&gt;"Confirmed"),0,MAX(0,MIN(E65,DATE(Setup!$D$5,2,1))-MAX(D65,DATE(Setup!$D$5,1,1))))</f>
        <v>0</v>
      </c>
      <c r="R65" s="28" t="n">
        <f aca="false">IF(OR(F65="",B65&lt;&gt;"Confirmed"),0,MAX(0,MIN(E65,DATE(Setup!$D$5,3,1))-MAX(D65,DATE(Setup!$D$5,2,1))))</f>
        <v>0</v>
      </c>
      <c r="S65" s="28" t="n">
        <f aca="false">IF(OR(F65="",B65&lt;&gt;"Confirmed"),0,MAX(0,MIN(E65,DATE(Setup!$D$5,4,1))-MAX(D65,DATE(Setup!$D$5,3,1))))</f>
        <v>0</v>
      </c>
      <c r="T65" s="28" t="n">
        <f aca="false">IF(OR(F65="",B65&lt;&gt;"Confirmed"),0,MAX(0,MIN(E65,DATE(Setup!$D$5,5,1))-MAX(D65,DATE(Setup!$D$5,4,1))))</f>
        <v>0</v>
      </c>
      <c r="U65" s="28" t="n">
        <f aca="false">IF(OR(F65="",B65&lt;&gt;"Confirmed"),0,MAX(0,MIN(E65,DATE(Setup!$D$5,6,1))-MAX(D65,DATE(Setup!$D$5,5,1))))</f>
        <v>0</v>
      </c>
      <c r="V65" s="28" t="n">
        <f aca="false">IF(OR(F65="",B65&lt;&gt;"Confirmed"),0,MAX(0,MIN(E65,DATE(Setup!$D$5,7,1))-MAX(D65,DATE(Setup!$D$5,6,1))))</f>
        <v>0</v>
      </c>
      <c r="W65" s="28" t="n">
        <f aca="false">IF(OR(F65="",B65&lt;&gt;"Confirmed"),0,MAX(0,MIN(E65,DATE(Setup!$D$5,8,1))-MAX(D65,DATE(Setup!$D$5,7,1))))</f>
        <v>0</v>
      </c>
      <c r="X65" s="28" t="n">
        <f aca="false">IF(OR(F65="",B65&lt;&gt;"Confirmed"),0,MAX(0,MIN(E65,DATE(Setup!$D$5,9,1))-MAX(D65,DATE(Setup!$D$5,8,1))))</f>
        <v>0</v>
      </c>
      <c r="Y65" s="28" t="n">
        <f aca="false">IF(OR(F65="",B65&lt;&gt;"Confirmed"),0,MAX(0,MIN(E65,DATE(Setup!$D$5,10,1))-MAX(D65,DATE(Setup!$D$5,9,1))))</f>
        <v>0</v>
      </c>
      <c r="Z65" s="28" t="n">
        <f aca="false">IF(OR(F65="",B65&lt;&gt;"Confirmed"),0,MAX(0,MIN(E65,DATE(Setup!$D$5,11,1))-MAX(D65,DATE(Setup!$D$5,10,1))))</f>
        <v>0</v>
      </c>
      <c r="AA65" s="28" t="n">
        <f aca="false">IF(OR(F65="",B65&lt;&gt;"Confirmed"),0,MAX(0,MIN(E65,DATE(Setup!$D$5,12,1))-MAX(D65,DATE(Setup!$D$5,11,1))))</f>
        <v>0</v>
      </c>
      <c r="AB65" s="28" t="n">
        <f aca="false">IF(OR(F65="",B65&lt;&gt;"Confirmed"),0,MAX(0,MIN(E65,DATE(Setup!$D$5,13,1))-MAX(D65,DATE(Setup!$D$5,12,1))))</f>
        <v>0</v>
      </c>
      <c r="AD65" s="28" t="n">
        <f aca="false">IFERROR(IF(J65="",0,J65/F65),0)</f>
        <v>0</v>
      </c>
      <c r="AE65" s="28" t="n">
        <f aca="false">IFERROR(IF(J65="",0,L65/F65),0)</f>
        <v>0</v>
      </c>
      <c r="AF65" s="28" t="n">
        <f aca="false">IFERROR(IF(J65="",0,N65/F65),0)</f>
        <v>0</v>
      </c>
    </row>
    <row r="66" customFormat="false" ht="15" hidden="false" customHeight="false" outlineLevel="0" collapsed="false">
      <c r="A66" s="20"/>
      <c r="B66" s="20"/>
      <c r="C66" s="21"/>
      <c r="D66" s="22"/>
      <c r="E66" s="22"/>
      <c r="F66" s="23" t="str">
        <f aca="false">IF(OR(D66="",E66=""),"",E66-D66)</f>
        <v/>
      </c>
      <c r="G66" s="24"/>
      <c r="H66" s="24"/>
      <c r="I66" s="24"/>
      <c r="J66" s="25" t="str">
        <f aca="false">IF(OR(F66="",B66&lt;&gt;"Confirmed"),"",F66*G66+IF(H66="",Setup!$C$19,H66)+I66)</f>
        <v/>
      </c>
      <c r="K66" s="26" t="n">
        <f aca="false">IFERROR(INDEX(Setup!$C$10:$C$14,MATCH(A66,Setup!$B$10:$B$14,0)),0)</f>
        <v>0</v>
      </c>
      <c r="L66" s="25" t="str">
        <f aca="false">IF(J66="","",J66*K66)</f>
        <v/>
      </c>
      <c r="M66" s="27" t="str">
        <f aca="false">IF(J66="","",J66-L66)</f>
        <v/>
      </c>
      <c r="N66" s="25" t="str">
        <f aca="false">IF(J66="","",Setup!$C$20+Setup!$C$21)</f>
        <v/>
      </c>
      <c r="O66" s="27" t="str">
        <f aca="false">IF(J66="","",M66-N66)</f>
        <v/>
      </c>
      <c r="Q66" s="28" t="n">
        <f aca="false">IF(OR(F66="",B66&lt;&gt;"Confirmed"),0,MAX(0,MIN(E66,DATE(Setup!$D$5,2,1))-MAX(D66,DATE(Setup!$D$5,1,1))))</f>
        <v>0</v>
      </c>
      <c r="R66" s="28" t="n">
        <f aca="false">IF(OR(F66="",B66&lt;&gt;"Confirmed"),0,MAX(0,MIN(E66,DATE(Setup!$D$5,3,1))-MAX(D66,DATE(Setup!$D$5,2,1))))</f>
        <v>0</v>
      </c>
      <c r="S66" s="28" t="n">
        <f aca="false">IF(OR(F66="",B66&lt;&gt;"Confirmed"),0,MAX(0,MIN(E66,DATE(Setup!$D$5,4,1))-MAX(D66,DATE(Setup!$D$5,3,1))))</f>
        <v>0</v>
      </c>
      <c r="T66" s="28" t="n">
        <f aca="false">IF(OR(F66="",B66&lt;&gt;"Confirmed"),0,MAX(0,MIN(E66,DATE(Setup!$D$5,5,1))-MAX(D66,DATE(Setup!$D$5,4,1))))</f>
        <v>0</v>
      </c>
      <c r="U66" s="28" t="n">
        <f aca="false">IF(OR(F66="",B66&lt;&gt;"Confirmed"),0,MAX(0,MIN(E66,DATE(Setup!$D$5,6,1))-MAX(D66,DATE(Setup!$D$5,5,1))))</f>
        <v>0</v>
      </c>
      <c r="V66" s="28" t="n">
        <f aca="false">IF(OR(F66="",B66&lt;&gt;"Confirmed"),0,MAX(0,MIN(E66,DATE(Setup!$D$5,7,1))-MAX(D66,DATE(Setup!$D$5,6,1))))</f>
        <v>0</v>
      </c>
      <c r="W66" s="28" t="n">
        <f aca="false">IF(OR(F66="",B66&lt;&gt;"Confirmed"),0,MAX(0,MIN(E66,DATE(Setup!$D$5,8,1))-MAX(D66,DATE(Setup!$D$5,7,1))))</f>
        <v>0</v>
      </c>
      <c r="X66" s="28" t="n">
        <f aca="false">IF(OR(F66="",B66&lt;&gt;"Confirmed"),0,MAX(0,MIN(E66,DATE(Setup!$D$5,9,1))-MAX(D66,DATE(Setup!$D$5,8,1))))</f>
        <v>0</v>
      </c>
      <c r="Y66" s="28" t="n">
        <f aca="false">IF(OR(F66="",B66&lt;&gt;"Confirmed"),0,MAX(0,MIN(E66,DATE(Setup!$D$5,10,1))-MAX(D66,DATE(Setup!$D$5,9,1))))</f>
        <v>0</v>
      </c>
      <c r="Z66" s="28" t="n">
        <f aca="false">IF(OR(F66="",B66&lt;&gt;"Confirmed"),0,MAX(0,MIN(E66,DATE(Setup!$D$5,11,1))-MAX(D66,DATE(Setup!$D$5,10,1))))</f>
        <v>0</v>
      </c>
      <c r="AA66" s="28" t="n">
        <f aca="false">IF(OR(F66="",B66&lt;&gt;"Confirmed"),0,MAX(0,MIN(E66,DATE(Setup!$D$5,12,1))-MAX(D66,DATE(Setup!$D$5,11,1))))</f>
        <v>0</v>
      </c>
      <c r="AB66" s="28" t="n">
        <f aca="false">IF(OR(F66="",B66&lt;&gt;"Confirmed"),0,MAX(0,MIN(E66,DATE(Setup!$D$5,13,1))-MAX(D66,DATE(Setup!$D$5,12,1))))</f>
        <v>0</v>
      </c>
      <c r="AD66" s="28" t="n">
        <f aca="false">IFERROR(IF(J66="",0,J66/F66),0)</f>
        <v>0</v>
      </c>
      <c r="AE66" s="28" t="n">
        <f aca="false">IFERROR(IF(J66="",0,L66/F66),0)</f>
        <v>0</v>
      </c>
      <c r="AF66" s="28" t="n">
        <f aca="false">IFERROR(IF(J66="",0,N66/F66),0)</f>
        <v>0</v>
      </c>
    </row>
    <row r="67" customFormat="false" ht="15" hidden="false" customHeight="false" outlineLevel="0" collapsed="false">
      <c r="A67" s="20"/>
      <c r="B67" s="20"/>
      <c r="C67" s="21"/>
      <c r="D67" s="22"/>
      <c r="E67" s="22"/>
      <c r="F67" s="23" t="str">
        <f aca="false">IF(OR(D67="",E67=""),"",E67-D67)</f>
        <v/>
      </c>
      <c r="G67" s="24"/>
      <c r="H67" s="24"/>
      <c r="I67" s="24"/>
      <c r="J67" s="25" t="str">
        <f aca="false">IF(OR(F67="",B67&lt;&gt;"Confirmed"),"",F67*G67+IF(H67="",Setup!$C$19,H67)+I67)</f>
        <v/>
      </c>
      <c r="K67" s="26" t="n">
        <f aca="false">IFERROR(INDEX(Setup!$C$10:$C$14,MATCH(A67,Setup!$B$10:$B$14,0)),0)</f>
        <v>0</v>
      </c>
      <c r="L67" s="25" t="str">
        <f aca="false">IF(J67="","",J67*K67)</f>
        <v/>
      </c>
      <c r="M67" s="27" t="str">
        <f aca="false">IF(J67="","",J67-L67)</f>
        <v/>
      </c>
      <c r="N67" s="25" t="str">
        <f aca="false">IF(J67="","",Setup!$C$20+Setup!$C$21)</f>
        <v/>
      </c>
      <c r="O67" s="27" t="str">
        <f aca="false">IF(J67="","",M67-N67)</f>
        <v/>
      </c>
      <c r="Q67" s="28" t="n">
        <f aca="false">IF(OR(F67="",B67&lt;&gt;"Confirmed"),0,MAX(0,MIN(E67,DATE(Setup!$D$5,2,1))-MAX(D67,DATE(Setup!$D$5,1,1))))</f>
        <v>0</v>
      </c>
      <c r="R67" s="28" t="n">
        <f aca="false">IF(OR(F67="",B67&lt;&gt;"Confirmed"),0,MAX(0,MIN(E67,DATE(Setup!$D$5,3,1))-MAX(D67,DATE(Setup!$D$5,2,1))))</f>
        <v>0</v>
      </c>
      <c r="S67" s="28" t="n">
        <f aca="false">IF(OR(F67="",B67&lt;&gt;"Confirmed"),0,MAX(0,MIN(E67,DATE(Setup!$D$5,4,1))-MAX(D67,DATE(Setup!$D$5,3,1))))</f>
        <v>0</v>
      </c>
      <c r="T67" s="28" t="n">
        <f aca="false">IF(OR(F67="",B67&lt;&gt;"Confirmed"),0,MAX(0,MIN(E67,DATE(Setup!$D$5,5,1))-MAX(D67,DATE(Setup!$D$5,4,1))))</f>
        <v>0</v>
      </c>
      <c r="U67" s="28" t="n">
        <f aca="false">IF(OR(F67="",B67&lt;&gt;"Confirmed"),0,MAX(0,MIN(E67,DATE(Setup!$D$5,6,1))-MAX(D67,DATE(Setup!$D$5,5,1))))</f>
        <v>0</v>
      </c>
      <c r="V67" s="28" t="n">
        <f aca="false">IF(OR(F67="",B67&lt;&gt;"Confirmed"),0,MAX(0,MIN(E67,DATE(Setup!$D$5,7,1))-MAX(D67,DATE(Setup!$D$5,6,1))))</f>
        <v>0</v>
      </c>
      <c r="W67" s="28" t="n">
        <f aca="false">IF(OR(F67="",B67&lt;&gt;"Confirmed"),0,MAX(0,MIN(E67,DATE(Setup!$D$5,8,1))-MAX(D67,DATE(Setup!$D$5,7,1))))</f>
        <v>0</v>
      </c>
      <c r="X67" s="28" t="n">
        <f aca="false">IF(OR(F67="",B67&lt;&gt;"Confirmed"),0,MAX(0,MIN(E67,DATE(Setup!$D$5,9,1))-MAX(D67,DATE(Setup!$D$5,8,1))))</f>
        <v>0</v>
      </c>
      <c r="Y67" s="28" t="n">
        <f aca="false">IF(OR(F67="",B67&lt;&gt;"Confirmed"),0,MAX(0,MIN(E67,DATE(Setup!$D$5,10,1))-MAX(D67,DATE(Setup!$D$5,9,1))))</f>
        <v>0</v>
      </c>
      <c r="Z67" s="28" t="n">
        <f aca="false">IF(OR(F67="",B67&lt;&gt;"Confirmed"),0,MAX(0,MIN(E67,DATE(Setup!$D$5,11,1))-MAX(D67,DATE(Setup!$D$5,10,1))))</f>
        <v>0</v>
      </c>
      <c r="AA67" s="28" t="n">
        <f aca="false">IF(OR(F67="",B67&lt;&gt;"Confirmed"),0,MAX(0,MIN(E67,DATE(Setup!$D$5,12,1))-MAX(D67,DATE(Setup!$D$5,11,1))))</f>
        <v>0</v>
      </c>
      <c r="AB67" s="28" t="n">
        <f aca="false">IF(OR(F67="",B67&lt;&gt;"Confirmed"),0,MAX(0,MIN(E67,DATE(Setup!$D$5,13,1))-MAX(D67,DATE(Setup!$D$5,12,1))))</f>
        <v>0</v>
      </c>
      <c r="AD67" s="28" t="n">
        <f aca="false">IFERROR(IF(J67="",0,J67/F67),0)</f>
        <v>0</v>
      </c>
      <c r="AE67" s="28" t="n">
        <f aca="false">IFERROR(IF(J67="",0,L67/F67),0)</f>
        <v>0</v>
      </c>
      <c r="AF67" s="28" t="n">
        <f aca="false">IFERROR(IF(J67="",0,N67/F67),0)</f>
        <v>0</v>
      </c>
    </row>
    <row r="68" customFormat="false" ht="15" hidden="false" customHeight="false" outlineLevel="0" collapsed="false">
      <c r="A68" s="20"/>
      <c r="B68" s="20"/>
      <c r="C68" s="21"/>
      <c r="D68" s="22"/>
      <c r="E68" s="22"/>
      <c r="F68" s="23" t="str">
        <f aca="false">IF(OR(D68="",E68=""),"",E68-D68)</f>
        <v/>
      </c>
      <c r="G68" s="24"/>
      <c r="H68" s="24"/>
      <c r="I68" s="24"/>
      <c r="J68" s="25" t="str">
        <f aca="false">IF(OR(F68="",B68&lt;&gt;"Confirmed"),"",F68*G68+IF(H68="",Setup!$C$19,H68)+I68)</f>
        <v/>
      </c>
      <c r="K68" s="26" t="n">
        <f aca="false">IFERROR(INDEX(Setup!$C$10:$C$14,MATCH(A68,Setup!$B$10:$B$14,0)),0)</f>
        <v>0</v>
      </c>
      <c r="L68" s="25" t="str">
        <f aca="false">IF(J68="","",J68*K68)</f>
        <v/>
      </c>
      <c r="M68" s="27" t="str">
        <f aca="false">IF(J68="","",J68-L68)</f>
        <v/>
      </c>
      <c r="N68" s="25" t="str">
        <f aca="false">IF(J68="","",Setup!$C$20+Setup!$C$21)</f>
        <v/>
      </c>
      <c r="O68" s="27" t="str">
        <f aca="false">IF(J68="","",M68-N68)</f>
        <v/>
      </c>
      <c r="Q68" s="28" t="n">
        <f aca="false">IF(OR(F68="",B68&lt;&gt;"Confirmed"),0,MAX(0,MIN(E68,DATE(Setup!$D$5,2,1))-MAX(D68,DATE(Setup!$D$5,1,1))))</f>
        <v>0</v>
      </c>
      <c r="R68" s="28" t="n">
        <f aca="false">IF(OR(F68="",B68&lt;&gt;"Confirmed"),0,MAX(0,MIN(E68,DATE(Setup!$D$5,3,1))-MAX(D68,DATE(Setup!$D$5,2,1))))</f>
        <v>0</v>
      </c>
      <c r="S68" s="28" t="n">
        <f aca="false">IF(OR(F68="",B68&lt;&gt;"Confirmed"),0,MAX(0,MIN(E68,DATE(Setup!$D$5,4,1))-MAX(D68,DATE(Setup!$D$5,3,1))))</f>
        <v>0</v>
      </c>
      <c r="T68" s="28" t="n">
        <f aca="false">IF(OR(F68="",B68&lt;&gt;"Confirmed"),0,MAX(0,MIN(E68,DATE(Setup!$D$5,5,1))-MAX(D68,DATE(Setup!$D$5,4,1))))</f>
        <v>0</v>
      </c>
      <c r="U68" s="28" t="n">
        <f aca="false">IF(OR(F68="",B68&lt;&gt;"Confirmed"),0,MAX(0,MIN(E68,DATE(Setup!$D$5,6,1))-MAX(D68,DATE(Setup!$D$5,5,1))))</f>
        <v>0</v>
      </c>
      <c r="V68" s="28" t="n">
        <f aca="false">IF(OR(F68="",B68&lt;&gt;"Confirmed"),0,MAX(0,MIN(E68,DATE(Setup!$D$5,7,1))-MAX(D68,DATE(Setup!$D$5,6,1))))</f>
        <v>0</v>
      </c>
      <c r="W68" s="28" t="n">
        <f aca="false">IF(OR(F68="",B68&lt;&gt;"Confirmed"),0,MAX(0,MIN(E68,DATE(Setup!$D$5,8,1))-MAX(D68,DATE(Setup!$D$5,7,1))))</f>
        <v>0</v>
      </c>
      <c r="X68" s="28" t="n">
        <f aca="false">IF(OR(F68="",B68&lt;&gt;"Confirmed"),0,MAX(0,MIN(E68,DATE(Setup!$D$5,9,1))-MAX(D68,DATE(Setup!$D$5,8,1))))</f>
        <v>0</v>
      </c>
      <c r="Y68" s="28" t="n">
        <f aca="false">IF(OR(F68="",B68&lt;&gt;"Confirmed"),0,MAX(0,MIN(E68,DATE(Setup!$D$5,10,1))-MAX(D68,DATE(Setup!$D$5,9,1))))</f>
        <v>0</v>
      </c>
      <c r="Z68" s="28" t="n">
        <f aca="false">IF(OR(F68="",B68&lt;&gt;"Confirmed"),0,MAX(0,MIN(E68,DATE(Setup!$D$5,11,1))-MAX(D68,DATE(Setup!$D$5,10,1))))</f>
        <v>0</v>
      </c>
      <c r="AA68" s="28" t="n">
        <f aca="false">IF(OR(F68="",B68&lt;&gt;"Confirmed"),0,MAX(0,MIN(E68,DATE(Setup!$D$5,12,1))-MAX(D68,DATE(Setup!$D$5,11,1))))</f>
        <v>0</v>
      </c>
      <c r="AB68" s="28" t="n">
        <f aca="false">IF(OR(F68="",B68&lt;&gt;"Confirmed"),0,MAX(0,MIN(E68,DATE(Setup!$D$5,13,1))-MAX(D68,DATE(Setup!$D$5,12,1))))</f>
        <v>0</v>
      </c>
      <c r="AD68" s="28" t="n">
        <f aca="false">IFERROR(IF(J68="",0,J68/F68),0)</f>
        <v>0</v>
      </c>
      <c r="AE68" s="28" t="n">
        <f aca="false">IFERROR(IF(J68="",0,L68/F68),0)</f>
        <v>0</v>
      </c>
      <c r="AF68" s="28" t="n">
        <f aca="false">IFERROR(IF(J68="",0,N68/F68),0)</f>
        <v>0</v>
      </c>
    </row>
    <row r="69" customFormat="false" ht="15" hidden="false" customHeight="false" outlineLevel="0" collapsed="false">
      <c r="A69" s="20"/>
      <c r="B69" s="20"/>
      <c r="C69" s="21"/>
      <c r="D69" s="22"/>
      <c r="E69" s="22"/>
      <c r="F69" s="23" t="str">
        <f aca="false">IF(OR(D69="",E69=""),"",E69-D69)</f>
        <v/>
      </c>
      <c r="G69" s="24"/>
      <c r="H69" s="24"/>
      <c r="I69" s="24"/>
      <c r="J69" s="25" t="str">
        <f aca="false">IF(OR(F69="",B69&lt;&gt;"Confirmed"),"",F69*G69+IF(H69="",Setup!$C$19,H69)+I69)</f>
        <v/>
      </c>
      <c r="K69" s="26" t="n">
        <f aca="false">IFERROR(INDEX(Setup!$C$10:$C$14,MATCH(A69,Setup!$B$10:$B$14,0)),0)</f>
        <v>0</v>
      </c>
      <c r="L69" s="25" t="str">
        <f aca="false">IF(J69="","",J69*K69)</f>
        <v/>
      </c>
      <c r="M69" s="27" t="str">
        <f aca="false">IF(J69="","",J69-L69)</f>
        <v/>
      </c>
      <c r="N69" s="25" t="str">
        <f aca="false">IF(J69="","",Setup!$C$20+Setup!$C$21)</f>
        <v/>
      </c>
      <c r="O69" s="27" t="str">
        <f aca="false">IF(J69="","",M69-N69)</f>
        <v/>
      </c>
      <c r="Q69" s="28" t="n">
        <f aca="false">IF(OR(F69="",B69&lt;&gt;"Confirmed"),0,MAX(0,MIN(E69,DATE(Setup!$D$5,2,1))-MAX(D69,DATE(Setup!$D$5,1,1))))</f>
        <v>0</v>
      </c>
      <c r="R69" s="28" t="n">
        <f aca="false">IF(OR(F69="",B69&lt;&gt;"Confirmed"),0,MAX(0,MIN(E69,DATE(Setup!$D$5,3,1))-MAX(D69,DATE(Setup!$D$5,2,1))))</f>
        <v>0</v>
      </c>
      <c r="S69" s="28" t="n">
        <f aca="false">IF(OR(F69="",B69&lt;&gt;"Confirmed"),0,MAX(0,MIN(E69,DATE(Setup!$D$5,4,1))-MAX(D69,DATE(Setup!$D$5,3,1))))</f>
        <v>0</v>
      </c>
      <c r="T69" s="28" t="n">
        <f aca="false">IF(OR(F69="",B69&lt;&gt;"Confirmed"),0,MAX(0,MIN(E69,DATE(Setup!$D$5,5,1))-MAX(D69,DATE(Setup!$D$5,4,1))))</f>
        <v>0</v>
      </c>
      <c r="U69" s="28" t="n">
        <f aca="false">IF(OR(F69="",B69&lt;&gt;"Confirmed"),0,MAX(0,MIN(E69,DATE(Setup!$D$5,6,1))-MAX(D69,DATE(Setup!$D$5,5,1))))</f>
        <v>0</v>
      </c>
      <c r="V69" s="28" t="n">
        <f aca="false">IF(OR(F69="",B69&lt;&gt;"Confirmed"),0,MAX(0,MIN(E69,DATE(Setup!$D$5,7,1))-MAX(D69,DATE(Setup!$D$5,6,1))))</f>
        <v>0</v>
      </c>
      <c r="W69" s="28" t="n">
        <f aca="false">IF(OR(F69="",B69&lt;&gt;"Confirmed"),0,MAX(0,MIN(E69,DATE(Setup!$D$5,8,1))-MAX(D69,DATE(Setup!$D$5,7,1))))</f>
        <v>0</v>
      </c>
      <c r="X69" s="28" t="n">
        <f aca="false">IF(OR(F69="",B69&lt;&gt;"Confirmed"),0,MAX(0,MIN(E69,DATE(Setup!$D$5,9,1))-MAX(D69,DATE(Setup!$D$5,8,1))))</f>
        <v>0</v>
      </c>
      <c r="Y69" s="28" t="n">
        <f aca="false">IF(OR(F69="",B69&lt;&gt;"Confirmed"),0,MAX(0,MIN(E69,DATE(Setup!$D$5,10,1))-MAX(D69,DATE(Setup!$D$5,9,1))))</f>
        <v>0</v>
      </c>
      <c r="Z69" s="28" t="n">
        <f aca="false">IF(OR(F69="",B69&lt;&gt;"Confirmed"),0,MAX(0,MIN(E69,DATE(Setup!$D$5,11,1))-MAX(D69,DATE(Setup!$D$5,10,1))))</f>
        <v>0</v>
      </c>
      <c r="AA69" s="28" t="n">
        <f aca="false">IF(OR(F69="",B69&lt;&gt;"Confirmed"),0,MAX(0,MIN(E69,DATE(Setup!$D$5,12,1))-MAX(D69,DATE(Setup!$D$5,11,1))))</f>
        <v>0</v>
      </c>
      <c r="AB69" s="28" t="n">
        <f aca="false">IF(OR(F69="",B69&lt;&gt;"Confirmed"),0,MAX(0,MIN(E69,DATE(Setup!$D$5,13,1))-MAX(D69,DATE(Setup!$D$5,12,1))))</f>
        <v>0</v>
      </c>
      <c r="AD69" s="28" t="n">
        <f aca="false">IFERROR(IF(J69="",0,J69/F69),0)</f>
        <v>0</v>
      </c>
      <c r="AE69" s="28" t="n">
        <f aca="false">IFERROR(IF(J69="",0,L69/F69),0)</f>
        <v>0</v>
      </c>
      <c r="AF69" s="28" t="n">
        <f aca="false">IFERROR(IF(J69="",0,N69/F69),0)</f>
        <v>0</v>
      </c>
    </row>
    <row r="70" customFormat="false" ht="15" hidden="false" customHeight="false" outlineLevel="0" collapsed="false">
      <c r="A70" s="20"/>
      <c r="B70" s="20"/>
      <c r="C70" s="21"/>
      <c r="D70" s="22"/>
      <c r="E70" s="22"/>
      <c r="F70" s="23" t="str">
        <f aca="false">IF(OR(D70="",E70=""),"",E70-D70)</f>
        <v/>
      </c>
      <c r="G70" s="24"/>
      <c r="H70" s="24"/>
      <c r="I70" s="24"/>
      <c r="J70" s="25" t="str">
        <f aca="false">IF(OR(F70="",B70&lt;&gt;"Confirmed"),"",F70*G70+IF(H70="",Setup!$C$19,H70)+I70)</f>
        <v/>
      </c>
      <c r="K70" s="26" t="n">
        <f aca="false">IFERROR(INDEX(Setup!$C$10:$C$14,MATCH(A70,Setup!$B$10:$B$14,0)),0)</f>
        <v>0</v>
      </c>
      <c r="L70" s="25" t="str">
        <f aca="false">IF(J70="","",J70*K70)</f>
        <v/>
      </c>
      <c r="M70" s="27" t="str">
        <f aca="false">IF(J70="","",J70-L70)</f>
        <v/>
      </c>
      <c r="N70" s="25" t="str">
        <f aca="false">IF(J70="","",Setup!$C$20+Setup!$C$21)</f>
        <v/>
      </c>
      <c r="O70" s="27" t="str">
        <f aca="false">IF(J70="","",M70-N70)</f>
        <v/>
      </c>
      <c r="Q70" s="28" t="n">
        <f aca="false">IF(OR(F70="",B70&lt;&gt;"Confirmed"),0,MAX(0,MIN(E70,DATE(Setup!$D$5,2,1))-MAX(D70,DATE(Setup!$D$5,1,1))))</f>
        <v>0</v>
      </c>
      <c r="R70" s="28" t="n">
        <f aca="false">IF(OR(F70="",B70&lt;&gt;"Confirmed"),0,MAX(0,MIN(E70,DATE(Setup!$D$5,3,1))-MAX(D70,DATE(Setup!$D$5,2,1))))</f>
        <v>0</v>
      </c>
      <c r="S70" s="28" t="n">
        <f aca="false">IF(OR(F70="",B70&lt;&gt;"Confirmed"),0,MAX(0,MIN(E70,DATE(Setup!$D$5,4,1))-MAX(D70,DATE(Setup!$D$5,3,1))))</f>
        <v>0</v>
      </c>
      <c r="T70" s="28" t="n">
        <f aca="false">IF(OR(F70="",B70&lt;&gt;"Confirmed"),0,MAX(0,MIN(E70,DATE(Setup!$D$5,5,1))-MAX(D70,DATE(Setup!$D$5,4,1))))</f>
        <v>0</v>
      </c>
      <c r="U70" s="28" t="n">
        <f aca="false">IF(OR(F70="",B70&lt;&gt;"Confirmed"),0,MAX(0,MIN(E70,DATE(Setup!$D$5,6,1))-MAX(D70,DATE(Setup!$D$5,5,1))))</f>
        <v>0</v>
      </c>
      <c r="V70" s="28" t="n">
        <f aca="false">IF(OR(F70="",B70&lt;&gt;"Confirmed"),0,MAX(0,MIN(E70,DATE(Setup!$D$5,7,1))-MAX(D70,DATE(Setup!$D$5,6,1))))</f>
        <v>0</v>
      </c>
      <c r="W70" s="28" t="n">
        <f aca="false">IF(OR(F70="",B70&lt;&gt;"Confirmed"),0,MAX(0,MIN(E70,DATE(Setup!$D$5,8,1))-MAX(D70,DATE(Setup!$D$5,7,1))))</f>
        <v>0</v>
      </c>
      <c r="X70" s="28" t="n">
        <f aca="false">IF(OR(F70="",B70&lt;&gt;"Confirmed"),0,MAX(0,MIN(E70,DATE(Setup!$D$5,9,1))-MAX(D70,DATE(Setup!$D$5,8,1))))</f>
        <v>0</v>
      </c>
      <c r="Y70" s="28" t="n">
        <f aca="false">IF(OR(F70="",B70&lt;&gt;"Confirmed"),0,MAX(0,MIN(E70,DATE(Setup!$D$5,10,1))-MAX(D70,DATE(Setup!$D$5,9,1))))</f>
        <v>0</v>
      </c>
      <c r="Z70" s="28" t="n">
        <f aca="false">IF(OR(F70="",B70&lt;&gt;"Confirmed"),0,MAX(0,MIN(E70,DATE(Setup!$D$5,11,1))-MAX(D70,DATE(Setup!$D$5,10,1))))</f>
        <v>0</v>
      </c>
      <c r="AA70" s="28" t="n">
        <f aca="false">IF(OR(F70="",B70&lt;&gt;"Confirmed"),0,MAX(0,MIN(E70,DATE(Setup!$D$5,12,1))-MAX(D70,DATE(Setup!$D$5,11,1))))</f>
        <v>0</v>
      </c>
      <c r="AB70" s="28" t="n">
        <f aca="false">IF(OR(F70="",B70&lt;&gt;"Confirmed"),0,MAX(0,MIN(E70,DATE(Setup!$D$5,13,1))-MAX(D70,DATE(Setup!$D$5,12,1))))</f>
        <v>0</v>
      </c>
      <c r="AD70" s="28" t="n">
        <f aca="false">IFERROR(IF(J70="",0,J70/F70),0)</f>
        <v>0</v>
      </c>
      <c r="AE70" s="28" t="n">
        <f aca="false">IFERROR(IF(J70="",0,L70/F70),0)</f>
        <v>0</v>
      </c>
      <c r="AF70" s="28" t="n">
        <f aca="false">IFERROR(IF(J70="",0,N70/F70),0)</f>
        <v>0</v>
      </c>
    </row>
    <row r="71" customFormat="false" ht="15" hidden="false" customHeight="false" outlineLevel="0" collapsed="false">
      <c r="A71" s="20"/>
      <c r="B71" s="20"/>
      <c r="C71" s="21"/>
      <c r="D71" s="22"/>
      <c r="E71" s="22"/>
      <c r="F71" s="23" t="str">
        <f aca="false">IF(OR(D71="",E71=""),"",E71-D71)</f>
        <v/>
      </c>
      <c r="G71" s="24"/>
      <c r="H71" s="24"/>
      <c r="I71" s="24"/>
      <c r="J71" s="25" t="str">
        <f aca="false">IF(OR(F71="",B71&lt;&gt;"Confirmed"),"",F71*G71+IF(H71="",Setup!$C$19,H71)+I71)</f>
        <v/>
      </c>
      <c r="K71" s="26" t="n">
        <f aca="false">IFERROR(INDEX(Setup!$C$10:$C$14,MATCH(A71,Setup!$B$10:$B$14,0)),0)</f>
        <v>0</v>
      </c>
      <c r="L71" s="25" t="str">
        <f aca="false">IF(J71="","",J71*K71)</f>
        <v/>
      </c>
      <c r="M71" s="27" t="str">
        <f aca="false">IF(J71="","",J71-L71)</f>
        <v/>
      </c>
      <c r="N71" s="25" t="str">
        <f aca="false">IF(J71="","",Setup!$C$20+Setup!$C$21)</f>
        <v/>
      </c>
      <c r="O71" s="27" t="str">
        <f aca="false">IF(J71="","",M71-N71)</f>
        <v/>
      </c>
      <c r="Q71" s="28" t="n">
        <f aca="false">IF(OR(F71="",B71&lt;&gt;"Confirmed"),0,MAX(0,MIN(E71,DATE(Setup!$D$5,2,1))-MAX(D71,DATE(Setup!$D$5,1,1))))</f>
        <v>0</v>
      </c>
      <c r="R71" s="28" t="n">
        <f aca="false">IF(OR(F71="",B71&lt;&gt;"Confirmed"),0,MAX(0,MIN(E71,DATE(Setup!$D$5,3,1))-MAX(D71,DATE(Setup!$D$5,2,1))))</f>
        <v>0</v>
      </c>
      <c r="S71" s="28" t="n">
        <f aca="false">IF(OR(F71="",B71&lt;&gt;"Confirmed"),0,MAX(0,MIN(E71,DATE(Setup!$D$5,4,1))-MAX(D71,DATE(Setup!$D$5,3,1))))</f>
        <v>0</v>
      </c>
      <c r="T71" s="28" t="n">
        <f aca="false">IF(OR(F71="",B71&lt;&gt;"Confirmed"),0,MAX(0,MIN(E71,DATE(Setup!$D$5,5,1))-MAX(D71,DATE(Setup!$D$5,4,1))))</f>
        <v>0</v>
      </c>
      <c r="U71" s="28" t="n">
        <f aca="false">IF(OR(F71="",B71&lt;&gt;"Confirmed"),0,MAX(0,MIN(E71,DATE(Setup!$D$5,6,1))-MAX(D71,DATE(Setup!$D$5,5,1))))</f>
        <v>0</v>
      </c>
      <c r="V71" s="28" t="n">
        <f aca="false">IF(OR(F71="",B71&lt;&gt;"Confirmed"),0,MAX(0,MIN(E71,DATE(Setup!$D$5,7,1))-MAX(D71,DATE(Setup!$D$5,6,1))))</f>
        <v>0</v>
      </c>
      <c r="W71" s="28" t="n">
        <f aca="false">IF(OR(F71="",B71&lt;&gt;"Confirmed"),0,MAX(0,MIN(E71,DATE(Setup!$D$5,8,1))-MAX(D71,DATE(Setup!$D$5,7,1))))</f>
        <v>0</v>
      </c>
      <c r="X71" s="28" t="n">
        <f aca="false">IF(OR(F71="",B71&lt;&gt;"Confirmed"),0,MAX(0,MIN(E71,DATE(Setup!$D$5,9,1))-MAX(D71,DATE(Setup!$D$5,8,1))))</f>
        <v>0</v>
      </c>
      <c r="Y71" s="28" t="n">
        <f aca="false">IF(OR(F71="",B71&lt;&gt;"Confirmed"),0,MAX(0,MIN(E71,DATE(Setup!$D$5,10,1))-MAX(D71,DATE(Setup!$D$5,9,1))))</f>
        <v>0</v>
      </c>
      <c r="Z71" s="28" t="n">
        <f aca="false">IF(OR(F71="",B71&lt;&gt;"Confirmed"),0,MAX(0,MIN(E71,DATE(Setup!$D$5,11,1))-MAX(D71,DATE(Setup!$D$5,10,1))))</f>
        <v>0</v>
      </c>
      <c r="AA71" s="28" t="n">
        <f aca="false">IF(OR(F71="",B71&lt;&gt;"Confirmed"),0,MAX(0,MIN(E71,DATE(Setup!$D$5,12,1))-MAX(D71,DATE(Setup!$D$5,11,1))))</f>
        <v>0</v>
      </c>
      <c r="AB71" s="28" t="n">
        <f aca="false">IF(OR(F71="",B71&lt;&gt;"Confirmed"),0,MAX(0,MIN(E71,DATE(Setup!$D$5,13,1))-MAX(D71,DATE(Setup!$D$5,12,1))))</f>
        <v>0</v>
      </c>
      <c r="AD71" s="28" t="n">
        <f aca="false">IFERROR(IF(J71="",0,J71/F71),0)</f>
        <v>0</v>
      </c>
      <c r="AE71" s="28" t="n">
        <f aca="false">IFERROR(IF(J71="",0,L71/F71),0)</f>
        <v>0</v>
      </c>
      <c r="AF71" s="28" t="n">
        <f aca="false">IFERROR(IF(J71="",0,N71/F71),0)</f>
        <v>0</v>
      </c>
    </row>
    <row r="72" customFormat="false" ht="15" hidden="false" customHeight="false" outlineLevel="0" collapsed="false">
      <c r="A72" s="20"/>
      <c r="B72" s="20"/>
      <c r="C72" s="21"/>
      <c r="D72" s="22"/>
      <c r="E72" s="22"/>
      <c r="F72" s="23" t="str">
        <f aca="false">IF(OR(D72="",E72=""),"",E72-D72)</f>
        <v/>
      </c>
      <c r="G72" s="24"/>
      <c r="H72" s="24"/>
      <c r="I72" s="24"/>
      <c r="J72" s="25" t="str">
        <f aca="false">IF(OR(F72="",B72&lt;&gt;"Confirmed"),"",F72*G72+IF(H72="",Setup!$C$19,H72)+I72)</f>
        <v/>
      </c>
      <c r="K72" s="26" t="n">
        <f aca="false">IFERROR(INDEX(Setup!$C$10:$C$14,MATCH(A72,Setup!$B$10:$B$14,0)),0)</f>
        <v>0</v>
      </c>
      <c r="L72" s="25" t="str">
        <f aca="false">IF(J72="","",J72*K72)</f>
        <v/>
      </c>
      <c r="M72" s="27" t="str">
        <f aca="false">IF(J72="","",J72-L72)</f>
        <v/>
      </c>
      <c r="N72" s="25" t="str">
        <f aca="false">IF(J72="","",Setup!$C$20+Setup!$C$21)</f>
        <v/>
      </c>
      <c r="O72" s="27" t="str">
        <f aca="false">IF(J72="","",M72-N72)</f>
        <v/>
      </c>
      <c r="Q72" s="28" t="n">
        <f aca="false">IF(OR(F72="",B72&lt;&gt;"Confirmed"),0,MAX(0,MIN(E72,DATE(Setup!$D$5,2,1))-MAX(D72,DATE(Setup!$D$5,1,1))))</f>
        <v>0</v>
      </c>
      <c r="R72" s="28" t="n">
        <f aca="false">IF(OR(F72="",B72&lt;&gt;"Confirmed"),0,MAX(0,MIN(E72,DATE(Setup!$D$5,3,1))-MAX(D72,DATE(Setup!$D$5,2,1))))</f>
        <v>0</v>
      </c>
      <c r="S72" s="28" t="n">
        <f aca="false">IF(OR(F72="",B72&lt;&gt;"Confirmed"),0,MAX(0,MIN(E72,DATE(Setup!$D$5,4,1))-MAX(D72,DATE(Setup!$D$5,3,1))))</f>
        <v>0</v>
      </c>
      <c r="T72" s="28" t="n">
        <f aca="false">IF(OR(F72="",B72&lt;&gt;"Confirmed"),0,MAX(0,MIN(E72,DATE(Setup!$D$5,5,1))-MAX(D72,DATE(Setup!$D$5,4,1))))</f>
        <v>0</v>
      </c>
      <c r="U72" s="28" t="n">
        <f aca="false">IF(OR(F72="",B72&lt;&gt;"Confirmed"),0,MAX(0,MIN(E72,DATE(Setup!$D$5,6,1))-MAX(D72,DATE(Setup!$D$5,5,1))))</f>
        <v>0</v>
      </c>
      <c r="V72" s="28" t="n">
        <f aca="false">IF(OR(F72="",B72&lt;&gt;"Confirmed"),0,MAX(0,MIN(E72,DATE(Setup!$D$5,7,1))-MAX(D72,DATE(Setup!$D$5,6,1))))</f>
        <v>0</v>
      </c>
      <c r="W72" s="28" t="n">
        <f aca="false">IF(OR(F72="",B72&lt;&gt;"Confirmed"),0,MAX(0,MIN(E72,DATE(Setup!$D$5,8,1))-MAX(D72,DATE(Setup!$D$5,7,1))))</f>
        <v>0</v>
      </c>
      <c r="X72" s="28" t="n">
        <f aca="false">IF(OR(F72="",B72&lt;&gt;"Confirmed"),0,MAX(0,MIN(E72,DATE(Setup!$D$5,9,1))-MAX(D72,DATE(Setup!$D$5,8,1))))</f>
        <v>0</v>
      </c>
      <c r="Y72" s="28" t="n">
        <f aca="false">IF(OR(F72="",B72&lt;&gt;"Confirmed"),0,MAX(0,MIN(E72,DATE(Setup!$D$5,10,1))-MAX(D72,DATE(Setup!$D$5,9,1))))</f>
        <v>0</v>
      </c>
      <c r="Z72" s="28" t="n">
        <f aca="false">IF(OR(F72="",B72&lt;&gt;"Confirmed"),0,MAX(0,MIN(E72,DATE(Setup!$D$5,11,1))-MAX(D72,DATE(Setup!$D$5,10,1))))</f>
        <v>0</v>
      </c>
      <c r="AA72" s="28" t="n">
        <f aca="false">IF(OR(F72="",B72&lt;&gt;"Confirmed"),0,MAX(0,MIN(E72,DATE(Setup!$D$5,12,1))-MAX(D72,DATE(Setup!$D$5,11,1))))</f>
        <v>0</v>
      </c>
      <c r="AB72" s="28" t="n">
        <f aca="false">IF(OR(F72="",B72&lt;&gt;"Confirmed"),0,MAX(0,MIN(E72,DATE(Setup!$D$5,13,1))-MAX(D72,DATE(Setup!$D$5,12,1))))</f>
        <v>0</v>
      </c>
      <c r="AD72" s="28" t="n">
        <f aca="false">IFERROR(IF(J72="",0,J72/F72),0)</f>
        <v>0</v>
      </c>
      <c r="AE72" s="28" t="n">
        <f aca="false">IFERROR(IF(J72="",0,L72/F72),0)</f>
        <v>0</v>
      </c>
      <c r="AF72" s="28" t="n">
        <f aca="false">IFERROR(IF(J72="",0,N72/F72),0)</f>
        <v>0</v>
      </c>
    </row>
    <row r="73" customFormat="false" ht="15" hidden="false" customHeight="false" outlineLevel="0" collapsed="false">
      <c r="A73" s="20"/>
      <c r="B73" s="20"/>
      <c r="C73" s="21"/>
      <c r="D73" s="22"/>
      <c r="E73" s="22"/>
      <c r="F73" s="23" t="str">
        <f aca="false">IF(OR(D73="",E73=""),"",E73-D73)</f>
        <v/>
      </c>
      <c r="G73" s="24"/>
      <c r="H73" s="24"/>
      <c r="I73" s="24"/>
      <c r="J73" s="25" t="str">
        <f aca="false">IF(OR(F73="",B73&lt;&gt;"Confirmed"),"",F73*G73+IF(H73="",Setup!$C$19,H73)+I73)</f>
        <v/>
      </c>
      <c r="K73" s="26" t="n">
        <f aca="false">IFERROR(INDEX(Setup!$C$10:$C$14,MATCH(A73,Setup!$B$10:$B$14,0)),0)</f>
        <v>0</v>
      </c>
      <c r="L73" s="25" t="str">
        <f aca="false">IF(J73="","",J73*K73)</f>
        <v/>
      </c>
      <c r="M73" s="27" t="str">
        <f aca="false">IF(J73="","",J73-L73)</f>
        <v/>
      </c>
      <c r="N73" s="25" t="str">
        <f aca="false">IF(J73="","",Setup!$C$20+Setup!$C$21)</f>
        <v/>
      </c>
      <c r="O73" s="27" t="str">
        <f aca="false">IF(J73="","",M73-N73)</f>
        <v/>
      </c>
      <c r="Q73" s="28" t="n">
        <f aca="false">IF(OR(F73="",B73&lt;&gt;"Confirmed"),0,MAX(0,MIN(E73,DATE(Setup!$D$5,2,1))-MAX(D73,DATE(Setup!$D$5,1,1))))</f>
        <v>0</v>
      </c>
      <c r="R73" s="28" t="n">
        <f aca="false">IF(OR(F73="",B73&lt;&gt;"Confirmed"),0,MAX(0,MIN(E73,DATE(Setup!$D$5,3,1))-MAX(D73,DATE(Setup!$D$5,2,1))))</f>
        <v>0</v>
      </c>
      <c r="S73" s="28" t="n">
        <f aca="false">IF(OR(F73="",B73&lt;&gt;"Confirmed"),0,MAX(0,MIN(E73,DATE(Setup!$D$5,4,1))-MAX(D73,DATE(Setup!$D$5,3,1))))</f>
        <v>0</v>
      </c>
      <c r="T73" s="28" t="n">
        <f aca="false">IF(OR(F73="",B73&lt;&gt;"Confirmed"),0,MAX(0,MIN(E73,DATE(Setup!$D$5,5,1))-MAX(D73,DATE(Setup!$D$5,4,1))))</f>
        <v>0</v>
      </c>
      <c r="U73" s="28" t="n">
        <f aca="false">IF(OR(F73="",B73&lt;&gt;"Confirmed"),0,MAX(0,MIN(E73,DATE(Setup!$D$5,6,1))-MAX(D73,DATE(Setup!$D$5,5,1))))</f>
        <v>0</v>
      </c>
      <c r="V73" s="28" t="n">
        <f aca="false">IF(OR(F73="",B73&lt;&gt;"Confirmed"),0,MAX(0,MIN(E73,DATE(Setup!$D$5,7,1))-MAX(D73,DATE(Setup!$D$5,6,1))))</f>
        <v>0</v>
      </c>
      <c r="W73" s="28" t="n">
        <f aca="false">IF(OR(F73="",B73&lt;&gt;"Confirmed"),0,MAX(0,MIN(E73,DATE(Setup!$D$5,8,1))-MAX(D73,DATE(Setup!$D$5,7,1))))</f>
        <v>0</v>
      </c>
      <c r="X73" s="28" t="n">
        <f aca="false">IF(OR(F73="",B73&lt;&gt;"Confirmed"),0,MAX(0,MIN(E73,DATE(Setup!$D$5,9,1))-MAX(D73,DATE(Setup!$D$5,8,1))))</f>
        <v>0</v>
      </c>
      <c r="Y73" s="28" t="n">
        <f aca="false">IF(OR(F73="",B73&lt;&gt;"Confirmed"),0,MAX(0,MIN(E73,DATE(Setup!$D$5,10,1))-MAX(D73,DATE(Setup!$D$5,9,1))))</f>
        <v>0</v>
      </c>
      <c r="Z73" s="28" t="n">
        <f aca="false">IF(OR(F73="",B73&lt;&gt;"Confirmed"),0,MAX(0,MIN(E73,DATE(Setup!$D$5,11,1))-MAX(D73,DATE(Setup!$D$5,10,1))))</f>
        <v>0</v>
      </c>
      <c r="AA73" s="28" t="n">
        <f aca="false">IF(OR(F73="",B73&lt;&gt;"Confirmed"),0,MAX(0,MIN(E73,DATE(Setup!$D$5,12,1))-MAX(D73,DATE(Setup!$D$5,11,1))))</f>
        <v>0</v>
      </c>
      <c r="AB73" s="28" t="n">
        <f aca="false">IF(OR(F73="",B73&lt;&gt;"Confirmed"),0,MAX(0,MIN(E73,DATE(Setup!$D$5,13,1))-MAX(D73,DATE(Setup!$D$5,12,1))))</f>
        <v>0</v>
      </c>
      <c r="AD73" s="28" t="n">
        <f aca="false">IFERROR(IF(J73="",0,J73/F73),0)</f>
        <v>0</v>
      </c>
      <c r="AE73" s="28" t="n">
        <f aca="false">IFERROR(IF(J73="",0,L73/F73),0)</f>
        <v>0</v>
      </c>
      <c r="AF73" s="28" t="n">
        <f aca="false">IFERROR(IF(J73="",0,N73/F73),0)</f>
        <v>0</v>
      </c>
    </row>
    <row r="74" customFormat="false" ht="15" hidden="false" customHeight="false" outlineLevel="0" collapsed="false">
      <c r="A74" s="20"/>
      <c r="B74" s="20"/>
      <c r="C74" s="21"/>
      <c r="D74" s="22"/>
      <c r="E74" s="22"/>
      <c r="F74" s="23" t="str">
        <f aca="false">IF(OR(D74="",E74=""),"",E74-D74)</f>
        <v/>
      </c>
      <c r="G74" s="24"/>
      <c r="H74" s="24"/>
      <c r="I74" s="24"/>
      <c r="J74" s="25" t="str">
        <f aca="false">IF(OR(F74="",B74&lt;&gt;"Confirmed"),"",F74*G74+IF(H74="",Setup!$C$19,H74)+I74)</f>
        <v/>
      </c>
      <c r="K74" s="26" t="n">
        <f aca="false">IFERROR(INDEX(Setup!$C$10:$C$14,MATCH(A74,Setup!$B$10:$B$14,0)),0)</f>
        <v>0</v>
      </c>
      <c r="L74" s="25" t="str">
        <f aca="false">IF(J74="","",J74*K74)</f>
        <v/>
      </c>
      <c r="M74" s="27" t="str">
        <f aca="false">IF(J74="","",J74-L74)</f>
        <v/>
      </c>
      <c r="N74" s="25" t="str">
        <f aca="false">IF(J74="","",Setup!$C$20+Setup!$C$21)</f>
        <v/>
      </c>
      <c r="O74" s="27" t="str">
        <f aca="false">IF(J74="","",M74-N74)</f>
        <v/>
      </c>
      <c r="Q74" s="28" t="n">
        <f aca="false">IF(OR(F74="",B74&lt;&gt;"Confirmed"),0,MAX(0,MIN(E74,DATE(Setup!$D$5,2,1))-MAX(D74,DATE(Setup!$D$5,1,1))))</f>
        <v>0</v>
      </c>
      <c r="R74" s="28" t="n">
        <f aca="false">IF(OR(F74="",B74&lt;&gt;"Confirmed"),0,MAX(0,MIN(E74,DATE(Setup!$D$5,3,1))-MAX(D74,DATE(Setup!$D$5,2,1))))</f>
        <v>0</v>
      </c>
      <c r="S74" s="28" t="n">
        <f aca="false">IF(OR(F74="",B74&lt;&gt;"Confirmed"),0,MAX(0,MIN(E74,DATE(Setup!$D$5,4,1))-MAX(D74,DATE(Setup!$D$5,3,1))))</f>
        <v>0</v>
      </c>
      <c r="T74" s="28" t="n">
        <f aca="false">IF(OR(F74="",B74&lt;&gt;"Confirmed"),0,MAX(0,MIN(E74,DATE(Setup!$D$5,5,1))-MAX(D74,DATE(Setup!$D$5,4,1))))</f>
        <v>0</v>
      </c>
      <c r="U74" s="28" t="n">
        <f aca="false">IF(OR(F74="",B74&lt;&gt;"Confirmed"),0,MAX(0,MIN(E74,DATE(Setup!$D$5,6,1))-MAX(D74,DATE(Setup!$D$5,5,1))))</f>
        <v>0</v>
      </c>
      <c r="V74" s="28" t="n">
        <f aca="false">IF(OR(F74="",B74&lt;&gt;"Confirmed"),0,MAX(0,MIN(E74,DATE(Setup!$D$5,7,1))-MAX(D74,DATE(Setup!$D$5,6,1))))</f>
        <v>0</v>
      </c>
      <c r="W74" s="28" t="n">
        <f aca="false">IF(OR(F74="",B74&lt;&gt;"Confirmed"),0,MAX(0,MIN(E74,DATE(Setup!$D$5,8,1))-MAX(D74,DATE(Setup!$D$5,7,1))))</f>
        <v>0</v>
      </c>
      <c r="X74" s="28" t="n">
        <f aca="false">IF(OR(F74="",B74&lt;&gt;"Confirmed"),0,MAX(0,MIN(E74,DATE(Setup!$D$5,9,1))-MAX(D74,DATE(Setup!$D$5,8,1))))</f>
        <v>0</v>
      </c>
      <c r="Y74" s="28" t="n">
        <f aca="false">IF(OR(F74="",B74&lt;&gt;"Confirmed"),0,MAX(0,MIN(E74,DATE(Setup!$D$5,10,1))-MAX(D74,DATE(Setup!$D$5,9,1))))</f>
        <v>0</v>
      </c>
      <c r="Z74" s="28" t="n">
        <f aca="false">IF(OR(F74="",B74&lt;&gt;"Confirmed"),0,MAX(0,MIN(E74,DATE(Setup!$D$5,11,1))-MAX(D74,DATE(Setup!$D$5,10,1))))</f>
        <v>0</v>
      </c>
      <c r="AA74" s="28" t="n">
        <f aca="false">IF(OR(F74="",B74&lt;&gt;"Confirmed"),0,MAX(0,MIN(E74,DATE(Setup!$D$5,12,1))-MAX(D74,DATE(Setup!$D$5,11,1))))</f>
        <v>0</v>
      </c>
      <c r="AB74" s="28" t="n">
        <f aca="false">IF(OR(F74="",B74&lt;&gt;"Confirmed"),0,MAX(0,MIN(E74,DATE(Setup!$D$5,13,1))-MAX(D74,DATE(Setup!$D$5,12,1))))</f>
        <v>0</v>
      </c>
      <c r="AD74" s="28" t="n">
        <f aca="false">IFERROR(IF(J74="",0,J74/F74),0)</f>
        <v>0</v>
      </c>
      <c r="AE74" s="28" t="n">
        <f aca="false">IFERROR(IF(J74="",0,L74/F74),0)</f>
        <v>0</v>
      </c>
      <c r="AF74" s="28" t="n">
        <f aca="false">IFERROR(IF(J74="",0,N74/F74),0)</f>
        <v>0</v>
      </c>
    </row>
    <row r="75" customFormat="false" ht="15" hidden="false" customHeight="false" outlineLevel="0" collapsed="false">
      <c r="A75" s="20"/>
      <c r="B75" s="20"/>
      <c r="C75" s="21"/>
      <c r="D75" s="22"/>
      <c r="E75" s="22"/>
      <c r="F75" s="23" t="str">
        <f aca="false">IF(OR(D75="",E75=""),"",E75-D75)</f>
        <v/>
      </c>
      <c r="G75" s="24"/>
      <c r="H75" s="24"/>
      <c r="I75" s="24"/>
      <c r="J75" s="25" t="str">
        <f aca="false">IF(OR(F75="",B75&lt;&gt;"Confirmed"),"",F75*G75+IF(H75="",Setup!$C$19,H75)+I75)</f>
        <v/>
      </c>
      <c r="K75" s="26" t="n">
        <f aca="false">IFERROR(INDEX(Setup!$C$10:$C$14,MATCH(A75,Setup!$B$10:$B$14,0)),0)</f>
        <v>0</v>
      </c>
      <c r="L75" s="25" t="str">
        <f aca="false">IF(J75="","",J75*K75)</f>
        <v/>
      </c>
      <c r="M75" s="27" t="str">
        <f aca="false">IF(J75="","",J75-L75)</f>
        <v/>
      </c>
      <c r="N75" s="25" t="str">
        <f aca="false">IF(J75="","",Setup!$C$20+Setup!$C$21)</f>
        <v/>
      </c>
      <c r="O75" s="27" t="str">
        <f aca="false">IF(J75="","",M75-N75)</f>
        <v/>
      </c>
      <c r="Q75" s="28" t="n">
        <f aca="false">IF(OR(F75="",B75&lt;&gt;"Confirmed"),0,MAX(0,MIN(E75,DATE(Setup!$D$5,2,1))-MAX(D75,DATE(Setup!$D$5,1,1))))</f>
        <v>0</v>
      </c>
      <c r="R75" s="28" t="n">
        <f aca="false">IF(OR(F75="",B75&lt;&gt;"Confirmed"),0,MAX(0,MIN(E75,DATE(Setup!$D$5,3,1))-MAX(D75,DATE(Setup!$D$5,2,1))))</f>
        <v>0</v>
      </c>
      <c r="S75" s="28" t="n">
        <f aca="false">IF(OR(F75="",B75&lt;&gt;"Confirmed"),0,MAX(0,MIN(E75,DATE(Setup!$D$5,4,1))-MAX(D75,DATE(Setup!$D$5,3,1))))</f>
        <v>0</v>
      </c>
      <c r="T75" s="28" t="n">
        <f aca="false">IF(OR(F75="",B75&lt;&gt;"Confirmed"),0,MAX(0,MIN(E75,DATE(Setup!$D$5,5,1))-MAX(D75,DATE(Setup!$D$5,4,1))))</f>
        <v>0</v>
      </c>
      <c r="U75" s="28" t="n">
        <f aca="false">IF(OR(F75="",B75&lt;&gt;"Confirmed"),0,MAX(0,MIN(E75,DATE(Setup!$D$5,6,1))-MAX(D75,DATE(Setup!$D$5,5,1))))</f>
        <v>0</v>
      </c>
      <c r="V75" s="28" t="n">
        <f aca="false">IF(OR(F75="",B75&lt;&gt;"Confirmed"),0,MAX(0,MIN(E75,DATE(Setup!$D$5,7,1))-MAX(D75,DATE(Setup!$D$5,6,1))))</f>
        <v>0</v>
      </c>
      <c r="W75" s="28" t="n">
        <f aca="false">IF(OR(F75="",B75&lt;&gt;"Confirmed"),0,MAX(0,MIN(E75,DATE(Setup!$D$5,8,1))-MAX(D75,DATE(Setup!$D$5,7,1))))</f>
        <v>0</v>
      </c>
      <c r="X75" s="28" t="n">
        <f aca="false">IF(OR(F75="",B75&lt;&gt;"Confirmed"),0,MAX(0,MIN(E75,DATE(Setup!$D$5,9,1))-MAX(D75,DATE(Setup!$D$5,8,1))))</f>
        <v>0</v>
      </c>
      <c r="Y75" s="28" t="n">
        <f aca="false">IF(OR(F75="",B75&lt;&gt;"Confirmed"),0,MAX(0,MIN(E75,DATE(Setup!$D$5,10,1))-MAX(D75,DATE(Setup!$D$5,9,1))))</f>
        <v>0</v>
      </c>
      <c r="Z75" s="28" t="n">
        <f aca="false">IF(OR(F75="",B75&lt;&gt;"Confirmed"),0,MAX(0,MIN(E75,DATE(Setup!$D$5,11,1))-MAX(D75,DATE(Setup!$D$5,10,1))))</f>
        <v>0</v>
      </c>
      <c r="AA75" s="28" t="n">
        <f aca="false">IF(OR(F75="",B75&lt;&gt;"Confirmed"),0,MAX(0,MIN(E75,DATE(Setup!$D$5,12,1))-MAX(D75,DATE(Setup!$D$5,11,1))))</f>
        <v>0</v>
      </c>
      <c r="AB75" s="28" t="n">
        <f aca="false">IF(OR(F75="",B75&lt;&gt;"Confirmed"),0,MAX(0,MIN(E75,DATE(Setup!$D$5,13,1))-MAX(D75,DATE(Setup!$D$5,12,1))))</f>
        <v>0</v>
      </c>
      <c r="AD75" s="28" t="n">
        <f aca="false">IFERROR(IF(J75="",0,J75/F75),0)</f>
        <v>0</v>
      </c>
      <c r="AE75" s="28" t="n">
        <f aca="false">IFERROR(IF(J75="",0,L75/F75),0)</f>
        <v>0</v>
      </c>
      <c r="AF75" s="28" t="n">
        <f aca="false">IFERROR(IF(J75="",0,N75/F75),0)</f>
        <v>0</v>
      </c>
    </row>
    <row r="76" customFormat="false" ht="15" hidden="false" customHeight="false" outlineLevel="0" collapsed="false">
      <c r="A76" s="20"/>
      <c r="B76" s="20"/>
      <c r="C76" s="21"/>
      <c r="D76" s="22"/>
      <c r="E76" s="22"/>
      <c r="F76" s="23" t="str">
        <f aca="false">IF(OR(D76="",E76=""),"",E76-D76)</f>
        <v/>
      </c>
      <c r="G76" s="24"/>
      <c r="H76" s="24"/>
      <c r="I76" s="24"/>
      <c r="J76" s="25" t="str">
        <f aca="false">IF(OR(F76="",B76&lt;&gt;"Confirmed"),"",F76*G76+IF(H76="",Setup!$C$19,H76)+I76)</f>
        <v/>
      </c>
      <c r="K76" s="26" t="n">
        <f aca="false">IFERROR(INDEX(Setup!$C$10:$C$14,MATCH(A76,Setup!$B$10:$B$14,0)),0)</f>
        <v>0</v>
      </c>
      <c r="L76" s="25" t="str">
        <f aca="false">IF(J76="","",J76*K76)</f>
        <v/>
      </c>
      <c r="M76" s="27" t="str">
        <f aca="false">IF(J76="","",J76-L76)</f>
        <v/>
      </c>
      <c r="N76" s="25" t="str">
        <f aca="false">IF(J76="","",Setup!$C$20+Setup!$C$21)</f>
        <v/>
      </c>
      <c r="O76" s="27" t="str">
        <f aca="false">IF(J76="","",M76-N76)</f>
        <v/>
      </c>
      <c r="Q76" s="28" t="n">
        <f aca="false">IF(OR(F76="",B76&lt;&gt;"Confirmed"),0,MAX(0,MIN(E76,DATE(Setup!$D$5,2,1))-MAX(D76,DATE(Setup!$D$5,1,1))))</f>
        <v>0</v>
      </c>
      <c r="R76" s="28" t="n">
        <f aca="false">IF(OR(F76="",B76&lt;&gt;"Confirmed"),0,MAX(0,MIN(E76,DATE(Setup!$D$5,3,1))-MAX(D76,DATE(Setup!$D$5,2,1))))</f>
        <v>0</v>
      </c>
      <c r="S76" s="28" t="n">
        <f aca="false">IF(OR(F76="",B76&lt;&gt;"Confirmed"),0,MAX(0,MIN(E76,DATE(Setup!$D$5,4,1))-MAX(D76,DATE(Setup!$D$5,3,1))))</f>
        <v>0</v>
      </c>
      <c r="T76" s="28" t="n">
        <f aca="false">IF(OR(F76="",B76&lt;&gt;"Confirmed"),0,MAX(0,MIN(E76,DATE(Setup!$D$5,5,1))-MAX(D76,DATE(Setup!$D$5,4,1))))</f>
        <v>0</v>
      </c>
      <c r="U76" s="28" t="n">
        <f aca="false">IF(OR(F76="",B76&lt;&gt;"Confirmed"),0,MAX(0,MIN(E76,DATE(Setup!$D$5,6,1))-MAX(D76,DATE(Setup!$D$5,5,1))))</f>
        <v>0</v>
      </c>
      <c r="V76" s="28" t="n">
        <f aca="false">IF(OR(F76="",B76&lt;&gt;"Confirmed"),0,MAX(0,MIN(E76,DATE(Setup!$D$5,7,1))-MAX(D76,DATE(Setup!$D$5,6,1))))</f>
        <v>0</v>
      </c>
      <c r="W76" s="28" t="n">
        <f aca="false">IF(OR(F76="",B76&lt;&gt;"Confirmed"),0,MAX(0,MIN(E76,DATE(Setup!$D$5,8,1))-MAX(D76,DATE(Setup!$D$5,7,1))))</f>
        <v>0</v>
      </c>
      <c r="X76" s="28" t="n">
        <f aca="false">IF(OR(F76="",B76&lt;&gt;"Confirmed"),0,MAX(0,MIN(E76,DATE(Setup!$D$5,9,1))-MAX(D76,DATE(Setup!$D$5,8,1))))</f>
        <v>0</v>
      </c>
      <c r="Y76" s="28" t="n">
        <f aca="false">IF(OR(F76="",B76&lt;&gt;"Confirmed"),0,MAX(0,MIN(E76,DATE(Setup!$D$5,10,1))-MAX(D76,DATE(Setup!$D$5,9,1))))</f>
        <v>0</v>
      </c>
      <c r="Z76" s="28" t="n">
        <f aca="false">IF(OR(F76="",B76&lt;&gt;"Confirmed"),0,MAX(0,MIN(E76,DATE(Setup!$D$5,11,1))-MAX(D76,DATE(Setup!$D$5,10,1))))</f>
        <v>0</v>
      </c>
      <c r="AA76" s="28" t="n">
        <f aca="false">IF(OR(F76="",B76&lt;&gt;"Confirmed"),0,MAX(0,MIN(E76,DATE(Setup!$D$5,12,1))-MAX(D76,DATE(Setup!$D$5,11,1))))</f>
        <v>0</v>
      </c>
      <c r="AB76" s="28" t="n">
        <f aca="false">IF(OR(F76="",B76&lt;&gt;"Confirmed"),0,MAX(0,MIN(E76,DATE(Setup!$D$5,13,1))-MAX(D76,DATE(Setup!$D$5,12,1))))</f>
        <v>0</v>
      </c>
      <c r="AD76" s="28" t="n">
        <f aca="false">IFERROR(IF(J76="",0,J76/F76),0)</f>
        <v>0</v>
      </c>
      <c r="AE76" s="28" t="n">
        <f aca="false">IFERROR(IF(J76="",0,L76/F76),0)</f>
        <v>0</v>
      </c>
      <c r="AF76" s="28" t="n">
        <f aca="false">IFERROR(IF(J76="",0,N76/F76),0)</f>
        <v>0</v>
      </c>
    </row>
    <row r="77" customFormat="false" ht="15" hidden="false" customHeight="false" outlineLevel="0" collapsed="false">
      <c r="A77" s="20"/>
      <c r="B77" s="20"/>
      <c r="C77" s="21"/>
      <c r="D77" s="22"/>
      <c r="E77" s="22"/>
      <c r="F77" s="23" t="str">
        <f aca="false">IF(OR(D77="",E77=""),"",E77-D77)</f>
        <v/>
      </c>
      <c r="G77" s="24"/>
      <c r="H77" s="24"/>
      <c r="I77" s="24"/>
      <c r="J77" s="25" t="str">
        <f aca="false">IF(OR(F77="",B77&lt;&gt;"Confirmed"),"",F77*G77+IF(H77="",Setup!$C$19,H77)+I77)</f>
        <v/>
      </c>
      <c r="K77" s="26" t="n">
        <f aca="false">IFERROR(INDEX(Setup!$C$10:$C$14,MATCH(A77,Setup!$B$10:$B$14,0)),0)</f>
        <v>0</v>
      </c>
      <c r="L77" s="25" t="str">
        <f aca="false">IF(J77="","",J77*K77)</f>
        <v/>
      </c>
      <c r="M77" s="27" t="str">
        <f aca="false">IF(J77="","",J77-L77)</f>
        <v/>
      </c>
      <c r="N77" s="25" t="str">
        <f aca="false">IF(J77="","",Setup!$C$20+Setup!$C$21)</f>
        <v/>
      </c>
      <c r="O77" s="27" t="str">
        <f aca="false">IF(J77="","",M77-N77)</f>
        <v/>
      </c>
      <c r="Q77" s="28" t="n">
        <f aca="false">IF(OR(F77="",B77&lt;&gt;"Confirmed"),0,MAX(0,MIN(E77,DATE(Setup!$D$5,2,1))-MAX(D77,DATE(Setup!$D$5,1,1))))</f>
        <v>0</v>
      </c>
      <c r="R77" s="28" t="n">
        <f aca="false">IF(OR(F77="",B77&lt;&gt;"Confirmed"),0,MAX(0,MIN(E77,DATE(Setup!$D$5,3,1))-MAX(D77,DATE(Setup!$D$5,2,1))))</f>
        <v>0</v>
      </c>
      <c r="S77" s="28" t="n">
        <f aca="false">IF(OR(F77="",B77&lt;&gt;"Confirmed"),0,MAX(0,MIN(E77,DATE(Setup!$D$5,4,1))-MAX(D77,DATE(Setup!$D$5,3,1))))</f>
        <v>0</v>
      </c>
      <c r="T77" s="28" t="n">
        <f aca="false">IF(OR(F77="",B77&lt;&gt;"Confirmed"),0,MAX(0,MIN(E77,DATE(Setup!$D$5,5,1))-MAX(D77,DATE(Setup!$D$5,4,1))))</f>
        <v>0</v>
      </c>
      <c r="U77" s="28" t="n">
        <f aca="false">IF(OR(F77="",B77&lt;&gt;"Confirmed"),0,MAX(0,MIN(E77,DATE(Setup!$D$5,6,1))-MAX(D77,DATE(Setup!$D$5,5,1))))</f>
        <v>0</v>
      </c>
      <c r="V77" s="28" t="n">
        <f aca="false">IF(OR(F77="",B77&lt;&gt;"Confirmed"),0,MAX(0,MIN(E77,DATE(Setup!$D$5,7,1))-MAX(D77,DATE(Setup!$D$5,6,1))))</f>
        <v>0</v>
      </c>
      <c r="W77" s="28" t="n">
        <f aca="false">IF(OR(F77="",B77&lt;&gt;"Confirmed"),0,MAX(0,MIN(E77,DATE(Setup!$D$5,8,1))-MAX(D77,DATE(Setup!$D$5,7,1))))</f>
        <v>0</v>
      </c>
      <c r="X77" s="28" t="n">
        <f aca="false">IF(OR(F77="",B77&lt;&gt;"Confirmed"),0,MAX(0,MIN(E77,DATE(Setup!$D$5,9,1))-MAX(D77,DATE(Setup!$D$5,8,1))))</f>
        <v>0</v>
      </c>
      <c r="Y77" s="28" t="n">
        <f aca="false">IF(OR(F77="",B77&lt;&gt;"Confirmed"),0,MAX(0,MIN(E77,DATE(Setup!$D$5,10,1))-MAX(D77,DATE(Setup!$D$5,9,1))))</f>
        <v>0</v>
      </c>
      <c r="Z77" s="28" t="n">
        <f aca="false">IF(OR(F77="",B77&lt;&gt;"Confirmed"),0,MAX(0,MIN(E77,DATE(Setup!$D$5,11,1))-MAX(D77,DATE(Setup!$D$5,10,1))))</f>
        <v>0</v>
      </c>
      <c r="AA77" s="28" t="n">
        <f aca="false">IF(OR(F77="",B77&lt;&gt;"Confirmed"),0,MAX(0,MIN(E77,DATE(Setup!$D$5,12,1))-MAX(D77,DATE(Setup!$D$5,11,1))))</f>
        <v>0</v>
      </c>
      <c r="AB77" s="28" t="n">
        <f aca="false">IF(OR(F77="",B77&lt;&gt;"Confirmed"),0,MAX(0,MIN(E77,DATE(Setup!$D$5,13,1))-MAX(D77,DATE(Setup!$D$5,12,1))))</f>
        <v>0</v>
      </c>
      <c r="AD77" s="28" t="n">
        <f aca="false">IFERROR(IF(J77="",0,J77/F77),0)</f>
        <v>0</v>
      </c>
      <c r="AE77" s="28" t="n">
        <f aca="false">IFERROR(IF(J77="",0,L77/F77),0)</f>
        <v>0</v>
      </c>
      <c r="AF77" s="28" t="n">
        <f aca="false">IFERROR(IF(J77="",0,N77/F77),0)</f>
        <v>0</v>
      </c>
    </row>
    <row r="78" customFormat="false" ht="15" hidden="false" customHeight="false" outlineLevel="0" collapsed="false">
      <c r="A78" s="20"/>
      <c r="B78" s="20"/>
      <c r="C78" s="21"/>
      <c r="D78" s="22"/>
      <c r="E78" s="22"/>
      <c r="F78" s="23" t="str">
        <f aca="false">IF(OR(D78="",E78=""),"",E78-D78)</f>
        <v/>
      </c>
      <c r="G78" s="24"/>
      <c r="H78" s="24"/>
      <c r="I78" s="24"/>
      <c r="J78" s="25" t="str">
        <f aca="false">IF(OR(F78="",B78&lt;&gt;"Confirmed"),"",F78*G78+IF(H78="",Setup!$C$19,H78)+I78)</f>
        <v/>
      </c>
      <c r="K78" s="26" t="n">
        <f aca="false">IFERROR(INDEX(Setup!$C$10:$C$14,MATCH(A78,Setup!$B$10:$B$14,0)),0)</f>
        <v>0</v>
      </c>
      <c r="L78" s="25" t="str">
        <f aca="false">IF(J78="","",J78*K78)</f>
        <v/>
      </c>
      <c r="M78" s="27" t="str">
        <f aca="false">IF(J78="","",J78-L78)</f>
        <v/>
      </c>
      <c r="N78" s="25" t="str">
        <f aca="false">IF(J78="","",Setup!$C$20+Setup!$C$21)</f>
        <v/>
      </c>
      <c r="O78" s="27" t="str">
        <f aca="false">IF(J78="","",M78-N78)</f>
        <v/>
      </c>
      <c r="Q78" s="28" t="n">
        <f aca="false">IF(OR(F78="",B78&lt;&gt;"Confirmed"),0,MAX(0,MIN(E78,DATE(Setup!$D$5,2,1))-MAX(D78,DATE(Setup!$D$5,1,1))))</f>
        <v>0</v>
      </c>
      <c r="R78" s="28" t="n">
        <f aca="false">IF(OR(F78="",B78&lt;&gt;"Confirmed"),0,MAX(0,MIN(E78,DATE(Setup!$D$5,3,1))-MAX(D78,DATE(Setup!$D$5,2,1))))</f>
        <v>0</v>
      </c>
      <c r="S78" s="28" t="n">
        <f aca="false">IF(OR(F78="",B78&lt;&gt;"Confirmed"),0,MAX(0,MIN(E78,DATE(Setup!$D$5,4,1))-MAX(D78,DATE(Setup!$D$5,3,1))))</f>
        <v>0</v>
      </c>
      <c r="T78" s="28" t="n">
        <f aca="false">IF(OR(F78="",B78&lt;&gt;"Confirmed"),0,MAX(0,MIN(E78,DATE(Setup!$D$5,5,1))-MAX(D78,DATE(Setup!$D$5,4,1))))</f>
        <v>0</v>
      </c>
      <c r="U78" s="28" t="n">
        <f aca="false">IF(OR(F78="",B78&lt;&gt;"Confirmed"),0,MAX(0,MIN(E78,DATE(Setup!$D$5,6,1))-MAX(D78,DATE(Setup!$D$5,5,1))))</f>
        <v>0</v>
      </c>
      <c r="V78" s="28" t="n">
        <f aca="false">IF(OR(F78="",B78&lt;&gt;"Confirmed"),0,MAX(0,MIN(E78,DATE(Setup!$D$5,7,1))-MAX(D78,DATE(Setup!$D$5,6,1))))</f>
        <v>0</v>
      </c>
      <c r="W78" s="28" t="n">
        <f aca="false">IF(OR(F78="",B78&lt;&gt;"Confirmed"),0,MAX(0,MIN(E78,DATE(Setup!$D$5,8,1))-MAX(D78,DATE(Setup!$D$5,7,1))))</f>
        <v>0</v>
      </c>
      <c r="X78" s="28" t="n">
        <f aca="false">IF(OR(F78="",B78&lt;&gt;"Confirmed"),0,MAX(0,MIN(E78,DATE(Setup!$D$5,9,1))-MAX(D78,DATE(Setup!$D$5,8,1))))</f>
        <v>0</v>
      </c>
      <c r="Y78" s="28" t="n">
        <f aca="false">IF(OR(F78="",B78&lt;&gt;"Confirmed"),0,MAX(0,MIN(E78,DATE(Setup!$D$5,10,1))-MAX(D78,DATE(Setup!$D$5,9,1))))</f>
        <v>0</v>
      </c>
      <c r="Z78" s="28" t="n">
        <f aca="false">IF(OR(F78="",B78&lt;&gt;"Confirmed"),0,MAX(0,MIN(E78,DATE(Setup!$D$5,11,1))-MAX(D78,DATE(Setup!$D$5,10,1))))</f>
        <v>0</v>
      </c>
      <c r="AA78" s="28" t="n">
        <f aca="false">IF(OR(F78="",B78&lt;&gt;"Confirmed"),0,MAX(0,MIN(E78,DATE(Setup!$D$5,12,1))-MAX(D78,DATE(Setup!$D$5,11,1))))</f>
        <v>0</v>
      </c>
      <c r="AB78" s="28" t="n">
        <f aca="false">IF(OR(F78="",B78&lt;&gt;"Confirmed"),0,MAX(0,MIN(E78,DATE(Setup!$D$5,13,1))-MAX(D78,DATE(Setup!$D$5,12,1))))</f>
        <v>0</v>
      </c>
      <c r="AD78" s="28" t="n">
        <f aca="false">IFERROR(IF(J78="",0,J78/F78),0)</f>
        <v>0</v>
      </c>
      <c r="AE78" s="28" t="n">
        <f aca="false">IFERROR(IF(J78="",0,L78/F78),0)</f>
        <v>0</v>
      </c>
      <c r="AF78" s="28" t="n">
        <f aca="false">IFERROR(IF(J78="",0,N78/F78),0)</f>
        <v>0</v>
      </c>
    </row>
    <row r="79" customFormat="false" ht="15" hidden="false" customHeight="false" outlineLevel="0" collapsed="false">
      <c r="A79" s="20"/>
      <c r="B79" s="20"/>
      <c r="C79" s="21"/>
      <c r="D79" s="22"/>
      <c r="E79" s="22"/>
      <c r="F79" s="23" t="str">
        <f aca="false">IF(OR(D79="",E79=""),"",E79-D79)</f>
        <v/>
      </c>
      <c r="G79" s="24"/>
      <c r="H79" s="24"/>
      <c r="I79" s="24"/>
      <c r="J79" s="25" t="str">
        <f aca="false">IF(OR(F79="",B79&lt;&gt;"Confirmed"),"",F79*G79+IF(H79="",Setup!$C$19,H79)+I79)</f>
        <v/>
      </c>
      <c r="K79" s="26" t="n">
        <f aca="false">IFERROR(INDEX(Setup!$C$10:$C$14,MATCH(A79,Setup!$B$10:$B$14,0)),0)</f>
        <v>0</v>
      </c>
      <c r="L79" s="25" t="str">
        <f aca="false">IF(J79="","",J79*K79)</f>
        <v/>
      </c>
      <c r="M79" s="27" t="str">
        <f aca="false">IF(J79="","",J79-L79)</f>
        <v/>
      </c>
      <c r="N79" s="25" t="str">
        <f aca="false">IF(J79="","",Setup!$C$20+Setup!$C$21)</f>
        <v/>
      </c>
      <c r="O79" s="27" t="str">
        <f aca="false">IF(J79="","",M79-N79)</f>
        <v/>
      </c>
      <c r="Q79" s="28" t="n">
        <f aca="false">IF(OR(F79="",B79&lt;&gt;"Confirmed"),0,MAX(0,MIN(E79,DATE(Setup!$D$5,2,1))-MAX(D79,DATE(Setup!$D$5,1,1))))</f>
        <v>0</v>
      </c>
      <c r="R79" s="28" t="n">
        <f aca="false">IF(OR(F79="",B79&lt;&gt;"Confirmed"),0,MAX(0,MIN(E79,DATE(Setup!$D$5,3,1))-MAX(D79,DATE(Setup!$D$5,2,1))))</f>
        <v>0</v>
      </c>
      <c r="S79" s="28" t="n">
        <f aca="false">IF(OR(F79="",B79&lt;&gt;"Confirmed"),0,MAX(0,MIN(E79,DATE(Setup!$D$5,4,1))-MAX(D79,DATE(Setup!$D$5,3,1))))</f>
        <v>0</v>
      </c>
      <c r="T79" s="28" t="n">
        <f aca="false">IF(OR(F79="",B79&lt;&gt;"Confirmed"),0,MAX(0,MIN(E79,DATE(Setup!$D$5,5,1))-MAX(D79,DATE(Setup!$D$5,4,1))))</f>
        <v>0</v>
      </c>
      <c r="U79" s="28" t="n">
        <f aca="false">IF(OR(F79="",B79&lt;&gt;"Confirmed"),0,MAX(0,MIN(E79,DATE(Setup!$D$5,6,1))-MAX(D79,DATE(Setup!$D$5,5,1))))</f>
        <v>0</v>
      </c>
      <c r="V79" s="28" t="n">
        <f aca="false">IF(OR(F79="",B79&lt;&gt;"Confirmed"),0,MAX(0,MIN(E79,DATE(Setup!$D$5,7,1))-MAX(D79,DATE(Setup!$D$5,6,1))))</f>
        <v>0</v>
      </c>
      <c r="W79" s="28" t="n">
        <f aca="false">IF(OR(F79="",B79&lt;&gt;"Confirmed"),0,MAX(0,MIN(E79,DATE(Setup!$D$5,8,1))-MAX(D79,DATE(Setup!$D$5,7,1))))</f>
        <v>0</v>
      </c>
      <c r="X79" s="28" t="n">
        <f aca="false">IF(OR(F79="",B79&lt;&gt;"Confirmed"),0,MAX(0,MIN(E79,DATE(Setup!$D$5,9,1))-MAX(D79,DATE(Setup!$D$5,8,1))))</f>
        <v>0</v>
      </c>
      <c r="Y79" s="28" t="n">
        <f aca="false">IF(OR(F79="",B79&lt;&gt;"Confirmed"),0,MAX(0,MIN(E79,DATE(Setup!$D$5,10,1))-MAX(D79,DATE(Setup!$D$5,9,1))))</f>
        <v>0</v>
      </c>
      <c r="Z79" s="28" t="n">
        <f aca="false">IF(OR(F79="",B79&lt;&gt;"Confirmed"),0,MAX(0,MIN(E79,DATE(Setup!$D$5,11,1))-MAX(D79,DATE(Setup!$D$5,10,1))))</f>
        <v>0</v>
      </c>
      <c r="AA79" s="28" t="n">
        <f aca="false">IF(OR(F79="",B79&lt;&gt;"Confirmed"),0,MAX(0,MIN(E79,DATE(Setup!$D$5,12,1))-MAX(D79,DATE(Setup!$D$5,11,1))))</f>
        <v>0</v>
      </c>
      <c r="AB79" s="28" t="n">
        <f aca="false">IF(OR(F79="",B79&lt;&gt;"Confirmed"),0,MAX(0,MIN(E79,DATE(Setup!$D$5,13,1))-MAX(D79,DATE(Setup!$D$5,12,1))))</f>
        <v>0</v>
      </c>
      <c r="AD79" s="28" t="n">
        <f aca="false">IFERROR(IF(J79="",0,J79/F79),0)</f>
        <v>0</v>
      </c>
      <c r="AE79" s="28" t="n">
        <f aca="false">IFERROR(IF(J79="",0,L79/F79),0)</f>
        <v>0</v>
      </c>
      <c r="AF79" s="28" t="n">
        <f aca="false">IFERROR(IF(J79="",0,N79/F79),0)</f>
        <v>0</v>
      </c>
    </row>
    <row r="80" customFormat="false" ht="15" hidden="false" customHeight="false" outlineLevel="0" collapsed="false">
      <c r="A80" s="20"/>
      <c r="B80" s="20"/>
      <c r="C80" s="21"/>
      <c r="D80" s="22"/>
      <c r="E80" s="22"/>
      <c r="F80" s="23" t="str">
        <f aca="false">IF(OR(D80="",E80=""),"",E80-D80)</f>
        <v/>
      </c>
      <c r="G80" s="24"/>
      <c r="H80" s="24"/>
      <c r="I80" s="24"/>
      <c r="J80" s="25" t="str">
        <f aca="false">IF(OR(F80="",B80&lt;&gt;"Confirmed"),"",F80*G80+IF(H80="",Setup!$C$19,H80)+I80)</f>
        <v/>
      </c>
      <c r="K80" s="26" t="n">
        <f aca="false">IFERROR(INDEX(Setup!$C$10:$C$14,MATCH(A80,Setup!$B$10:$B$14,0)),0)</f>
        <v>0</v>
      </c>
      <c r="L80" s="25" t="str">
        <f aca="false">IF(J80="","",J80*K80)</f>
        <v/>
      </c>
      <c r="M80" s="27" t="str">
        <f aca="false">IF(J80="","",J80-L80)</f>
        <v/>
      </c>
      <c r="N80" s="25" t="str">
        <f aca="false">IF(J80="","",Setup!$C$20+Setup!$C$21)</f>
        <v/>
      </c>
      <c r="O80" s="27" t="str">
        <f aca="false">IF(J80="","",M80-N80)</f>
        <v/>
      </c>
      <c r="Q80" s="28" t="n">
        <f aca="false">IF(OR(F80="",B80&lt;&gt;"Confirmed"),0,MAX(0,MIN(E80,DATE(Setup!$D$5,2,1))-MAX(D80,DATE(Setup!$D$5,1,1))))</f>
        <v>0</v>
      </c>
      <c r="R80" s="28" t="n">
        <f aca="false">IF(OR(F80="",B80&lt;&gt;"Confirmed"),0,MAX(0,MIN(E80,DATE(Setup!$D$5,3,1))-MAX(D80,DATE(Setup!$D$5,2,1))))</f>
        <v>0</v>
      </c>
      <c r="S80" s="28" t="n">
        <f aca="false">IF(OR(F80="",B80&lt;&gt;"Confirmed"),0,MAX(0,MIN(E80,DATE(Setup!$D$5,4,1))-MAX(D80,DATE(Setup!$D$5,3,1))))</f>
        <v>0</v>
      </c>
      <c r="T80" s="28" t="n">
        <f aca="false">IF(OR(F80="",B80&lt;&gt;"Confirmed"),0,MAX(0,MIN(E80,DATE(Setup!$D$5,5,1))-MAX(D80,DATE(Setup!$D$5,4,1))))</f>
        <v>0</v>
      </c>
      <c r="U80" s="28" t="n">
        <f aca="false">IF(OR(F80="",B80&lt;&gt;"Confirmed"),0,MAX(0,MIN(E80,DATE(Setup!$D$5,6,1))-MAX(D80,DATE(Setup!$D$5,5,1))))</f>
        <v>0</v>
      </c>
      <c r="V80" s="28" t="n">
        <f aca="false">IF(OR(F80="",B80&lt;&gt;"Confirmed"),0,MAX(0,MIN(E80,DATE(Setup!$D$5,7,1))-MAX(D80,DATE(Setup!$D$5,6,1))))</f>
        <v>0</v>
      </c>
      <c r="W80" s="28" t="n">
        <f aca="false">IF(OR(F80="",B80&lt;&gt;"Confirmed"),0,MAX(0,MIN(E80,DATE(Setup!$D$5,8,1))-MAX(D80,DATE(Setup!$D$5,7,1))))</f>
        <v>0</v>
      </c>
      <c r="X80" s="28" t="n">
        <f aca="false">IF(OR(F80="",B80&lt;&gt;"Confirmed"),0,MAX(0,MIN(E80,DATE(Setup!$D$5,9,1))-MAX(D80,DATE(Setup!$D$5,8,1))))</f>
        <v>0</v>
      </c>
      <c r="Y80" s="28" t="n">
        <f aca="false">IF(OR(F80="",B80&lt;&gt;"Confirmed"),0,MAX(0,MIN(E80,DATE(Setup!$D$5,10,1))-MAX(D80,DATE(Setup!$D$5,9,1))))</f>
        <v>0</v>
      </c>
      <c r="Z80" s="28" t="n">
        <f aca="false">IF(OR(F80="",B80&lt;&gt;"Confirmed"),0,MAX(0,MIN(E80,DATE(Setup!$D$5,11,1))-MAX(D80,DATE(Setup!$D$5,10,1))))</f>
        <v>0</v>
      </c>
      <c r="AA80" s="28" t="n">
        <f aca="false">IF(OR(F80="",B80&lt;&gt;"Confirmed"),0,MAX(0,MIN(E80,DATE(Setup!$D$5,12,1))-MAX(D80,DATE(Setup!$D$5,11,1))))</f>
        <v>0</v>
      </c>
      <c r="AB80" s="28" t="n">
        <f aca="false">IF(OR(F80="",B80&lt;&gt;"Confirmed"),0,MAX(0,MIN(E80,DATE(Setup!$D$5,13,1))-MAX(D80,DATE(Setup!$D$5,12,1))))</f>
        <v>0</v>
      </c>
      <c r="AD80" s="28" t="n">
        <f aca="false">IFERROR(IF(J80="",0,J80/F80),0)</f>
        <v>0</v>
      </c>
      <c r="AE80" s="28" t="n">
        <f aca="false">IFERROR(IF(J80="",0,L80/F80),0)</f>
        <v>0</v>
      </c>
      <c r="AF80" s="28" t="n">
        <f aca="false">IFERROR(IF(J80="",0,N80/F80),0)</f>
        <v>0</v>
      </c>
    </row>
    <row r="81" customFormat="false" ht="15" hidden="false" customHeight="false" outlineLevel="0" collapsed="false">
      <c r="A81" s="20"/>
      <c r="B81" s="20"/>
      <c r="C81" s="21"/>
      <c r="D81" s="22"/>
      <c r="E81" s="22"/>
      <c r="F81" s="23" t="str">
        <f aca="false">IF(OR(D81="",E81=""),"",E81-D81)</f>
        <v/>
      </c>
      <c r="G81" s="24"/>
      <c r="H81" s="24"/>
      <c r="I81" s="24"/>
      <c r="J81" s="25" t="str">
        <f aca="false">IF(OR(F81="",B81&lt;&gt;"Confirmed"),"",F81*G81+IF(H81="",Setup!$C$19,H81)+I81)</f>
        <v/>
      </c>
      <c r="K81" s="26" t="n">
        <f aca="false">IFERROR(INDEX(Setup!$C$10:$C$14,MATCH(A81,Setup!$B$10:$B$14,0)),0)</f>
        <v>0</v>
      </c>
      <c r="L81" s="25" t="str">
        <f aca="false">IF(J81="","",J81*K81)</f>
        <v/>
      </c>
      <c r="M81" s="27" t="str">
        <f aca="false">IF(J81="","",J81-L81)</f>
        <v/>
      </c>
      <c r="N81" s="25" t="str">
        <f aca="false">IF(J81="","",Setup!$C$20+Setup!$C$21)</f>
        <v/>
      </c>
      <c r="O81" s="27" t="str">
        <f aca="false">IF(J81="","",M81-N81)</f>
        <v/>
      </c>
      <c r="Q81" s="28" t="n">
        <f aca="false">IF(OR(F81="",B81&lt;&gt;"Confirmed"),0,MAX(0,MIN(E81,DATE(Setup!$D$5,2,1))-MAX(D81,DATE(Setup!$D$5,1,1))))</f>
        <v>0</v>
      </c>
      <c r="R81" s="28" t="n">
        <f aca="false">IF(OR(F81="",B81&lt;&gt;"Confirmed"),0,MAX(0,MIN(E81,DATE(Setup!$D$5,3,1))-MAX(D81,DATE(Setup!$D$5,2,1))))</f>
        <v>0</v>
      </c>
      <c r="S81" s="28" t="n">
        <f aca="false">IF(OR(F81="",B81&lt;&gt;"Confirmed"),0,MAX(0,MIN(E81,DATE(Setup!$D$5,4,1))-MAX(D81,DATE(Setup!$D$5,3,1))))</f>
        <v>0</v>
      </c>
      <c r="T81" s="28" t="n">
        <f aca="false">IF(OR(F81="",B81&lt;&gt;"Confirmed"),0,MAX(0,MIN(E81,DATE(Setup!$D$5,5,1))-MAX(D81,DATE(Setup!$D$5,4,1))))</f>
        <v>0</v>
      </c>
      <c r="U81" s="28" t="n">
        <f aca="false">IF(OR(F81="",B81&lt;&gt;"Confirmed"),0,MAX(0,MIN(E81,DATE(Setup!$D$5,6,1))-MAX(D81,DATE(Setup!$D$5,5,1))))</f>
        <v>0</v>
      </c>
      <c r="V81" s="28" t="n">
        <f aca="false">IF(OR(F81="",B81&lt;&gt;"Confirmed"),0,MAX(0,MIN(E81,DATE(Setup!$D$5,7,1))-MAX(D81,DATE(Setup!$D$5,6,1))))</f>
        <v>0</v>
      </c>
      <c r="W81" s="28" t="n">
        <f aca="false">IF(OR(F81="",B81&lt;&gt;"Confirmed"),0,MAX(0,MIN(E81,DATE(Setup!$D$5,8,1))-MAX(D81,DATE(Setup!$D$5,7,1))))</f>
        <v>0</v>
      </c>
      <c r="X81" s="28" t="n">
        <f aca="false">IF(OR(F81="",B81&lt;&gt;"Confirmed"),0,MAX(0,MIN(E81,DATE(Setup!$D$5,9,1))-MAX(D81,DATE(Setup!$D$5,8,1))))</f>
        <v>0</v>
      </c>
      <c r="Y81" s="28" t="n">
        <f aca="false">IF(OR(F81="",B81&lt;&gt;"Confirmed"),0,MAX(0,MIN(E81,DATE(Setup!$D$5,10,1))-MAX(D81,DATE(Setup!$D$5,9,1))))</f>
        <v>0</v>
      </c>
      <c r="Z81" s="28" t="n">
        <f aca="false">IF(OR(F81="",B81&lt;&gt;"Confirmed"),0,MAX(0,MIN(E81,DATE(Setup!$D$5,11,1))-MAX(D81,DATE(Setup!$D$5,10,1))))</f>
        <v>0</v>
      </c>
      <c r="AA81" s="28" t="n">
        <f aca="false">IF(OR(F81="",B81&lt;&gt;"Confirmed"),0,MAX(0,MIN(E81,DATE(Setup!$D$5,12,1))-MAX(D81,DATE(Setup!$D$5,11,1))))</f>
        <v>0</v>
      </c>
      <c r="AB81" s="28" t="n">
        <f aca="false">IF(OR(F81="",B81&lt;&gt;"Confirmed"),0,MAX(0,MIN(E81,DATE(Setup!$D$5,13,1))-MAX(D81,DATE(Setup!$D$5,12,1))))</f>
        <v>0</v>
      </c>
      <c r="AD81" s="28" t="n">
        <f aca="false">IFERROR(IF(J81="",0,J81/F81),0)</f>
        <v>0</v>
      </c>
      <c r="AE81" s="28" t="n">
        <f aca="false">IFERROR(IF(J81="",0,L81/F81),0)</f>
        <v>0</v>
      </c>
      <c r="AF81" s="28" t="n">
        <f aca="false">IFERROR(IF(J81="",0,N81/F81),0)</f>
        <v>0</v>
      </c>
    </row>
    <row r="82" customFormat="false" ht="15" hidden="false" customHeight="false" outlineLevel="0" collapsed="false">
      <c r="A82" s="20"/>
      <c r="B82" s="20"/>
      <c r="C82" s="21"/>
      <c r="D82" s="22"/>
      <c r="E82" s="22"/>
      <c r="F82" s="23" t="str">
        <f aca="false">IF(OR(D82="",E82=""),"",E82-D82)</f>
        <v/>
      </c>
      <c r="G82" s="24"/>
      <c r="H82" s="24"/>
      <c r="I82" s="24"/>
      <c r="J82" s="25" t="str">
        <f aca="false">IF(OR(F82="",B82&lt;&gt;"Confirmed"),"",F82*G82+IF(H82="",Setup!$C$19,H82)+I82)</f>
        <v/>
      </c>
      <c r="K82" s="26" t="n">
        <f aca="false">IFERROR(INDEX(Setup!$C$10:$C$14,MATCH(A82,Setup!$B$10:$B$14,0)),0)</f>
        <v>0</v>
      </c>
      <c r="L82" s="25" t="str">
        <f aca="false">IF(J82="","",J82*K82)</f>
        <v/>
      </c>
      <c r="M82" s="27" t="str">
        <f aca="false">IF(J82="","",J82-L82)</f>
        <v/>
      </c>
      <c r="N82" s="25" t="str">
        <f aca="false">IF(J82="","",Setup!$C$20+Setup!$C$21)</f>
        <v/>
      </c>
      <c r="O82" s="27" t="str">
        <f aca="false">IF(J82="","",M82-N82)</f>
        <v/>
      </c>
      <c r="Q82" s="28" t="n">
        <f aca="false">IF(OR(F82="",B82&lt;&gt;"Confirmed"),0,MAX(0,MIN(E82,DATE(Setup!$D$5,2,1))-MAX(D82,DATE(Setup!$D$5,1,1))))</f>
        <v>0</v>
      </c>
      <c r="R82" s="28" t="n">
        <f aca="false">IF(OR(F82="",B82&lt;&gt;"Confirmed"),0,MAX(0,MIN(E82,DATE(Setup!$D$5,3,1))-MAX(D82,DATE(Setup!$D$5,2,1))))</f>
        <v>0</v>
      </c>
      <c r="S82" s="28" t="n">
        <f aca="false">IF(OR(F82="",B82&lt;&gt;"Confirmed"),0,MAX(0,MIN(E82,DATE(Setup!$D$5,4,1))-MAX(D82,DATE(Setup!$D$5,3,1))))</f>
        <v>0</v>
      </c>
      <c r="T82" s="28" t="n">
        <f aca="false">IF(OR(F82="",B82&lt;&gt;"Confirmed"),0,MAX(0,MIN(E82,DATE(Setup!$D$5,5,1))-MAX(D82,DATE(Setup!$D$5,4,1))))</f>
        <v>0</v>
      </c>
      <c r="U82" s="28" t="n">
        <f aca="false">IF(OR(F82="",B82&lt;&gt;"Confirmed"),0,MAX(0,MIN(E82,DATE(Setup!$D$5,6,1))-MAX(D82,DATE(Setup!$D$5,5,1))))</f>
        <v>0</v>
      </c>
      <c r="V82" s="28" t="n">
        <f aca="false">IF(OR(F82="",B82&lt;&gt;"Confirmed"),0,MAX(0,MIN(E82,DATE(Setup!$D$5,7,1))-MAX(D82,DATE(Setup!$D$5,6,1))))</f>
        <v>0</v>
      </c>
      <c r="W82" s="28" t="n">
        <f aca="false">IF(OR(F82="",B82&lt;&gt;"Confirmed"),0,MAX(0,MIN(E82,DATE(Setup!$D$5,8,1))-MAX(D82,DATE(Setup!$D$5,7,1))))</f>
        <v>0</v>
      </c>
      <c r="X82" s="28" t="n">
        <f aca="false">IF(OR(F82="",B82&lt;&gt;"Confirmed"),0,MAX(0,MIN(E82,DATE(Setup!$D$5,9,1))-MAX(D82,DATE(Setup!$D$5,8,1))))</f>
        <v>0</v>
      </c>
      <c r="Y82" s="28" t="n">
        <f aca="false">IF(OR(F82="",B82&lt;&gt;"Confirmed"),0,MAX(0,MIN(E82,DATE(Setup!$D$5,10,1))-MAX(D82,DATE(Setup!$D$5,9,1))))</f>
        <v>0</v>
      </c>
      <c r="Z82" s="28" t="n">
        <f aca="false">IF(OR(F82="",B82&lt;&gt;"Confirmed"),0,MAX(0,MIN(E82,DATE(Setup!$D$5,11,1))-MAX(D82,DATE(Setup!$D$5,10,1))))</f>
        <v>0</v>
      </c>
      <c r="AA82" s="28" t="n">
        <f aca="false">IF(OR(F82="",B82&lt;&gt;"Confirmed"),0,MAX(0,MIN(E82,DATE(Setup!$D$5,12,1))-MAX(D82,DATE(Setup!$D$5,11,1))))</f>
        <v>0</v>
      </c>
      <c r="AB82" s="28" t="n">
        <f aca="false">IF(OR(F82="",B82&lt;&gt;"Confirmed"),0,MAX(0,MIN(E82,DATE(Setup!$D$5,13,1))-MAX(D82,DATE(Setup!$D$5,12,1))))</f>
        <v>0</v>
      </c>
      <c r="AD82" s="28" t="n">
        <f aca="false">IFERROR(IF(J82="",0,J82/F82),0)</f>
        <v>0</v>
      </c>
      <c r="AE82" s="28" t="n">
        <f aca="false">IFERROR(IF(J82="",0,L82/F82),0)</f>
        <v>0</v>
      </c>
      <c r="AF82" s="28" t="n">
        <f aca="false">IFERROR(IF(J82="",0,N82/F82),0)</f>
        <v>0</v>
      </c>
    </row>
    <row r="83" customFormat="false" ht="15" hidden="false" customHeight="false" outlineLevel="0" collapsed="false">
      <c r="A83" s="20"/>
      <c r="B83" s="20"/>
      <c r="C83" s="21"/>
      <c r="D83" s="22"/>
      <c r="E83" s="22"/>
      <c r="F83" s="23" t="str">
        <f aca="false">IF(OR(D83="",E83=""),"",E83-D83)</f>
        <v/>
      </c>
      <c r="G83" s="24"/>
      <c r="H83" s="24"/>
      <c r="I83" s="24"/>
      <c r="J83" s="25" t="str">
        <f aca="false">IF(OR(F83="",B83&lt;&gt;"Confirmed"),"",F83*G83+IF(H83="",Setup!$C$19,H83)+I83)</f>
        <v/>
      </c>
      <c r="K83" s="26" t="n">
        <f aca="false">IFERROR(INDEX(Setup!$C$10:$C$14,MATCH(A83,Setup!$B$10:$B$14,0)),0)</f>
        <v>0</v>
      </c>
      <c r="L83" s="25" t="str">
        <f aca="false">IF(J83="","",J83*K83)</f>
        <v/>
      </c>
      <c r="M83" s="27" t="str">
        <f aca="false">IF(J83="","",J83-L83)</f>
        <v/>
      </c>
      <c r="N83" s="25" t="str">
        <f aca="false">IF(J83="","",Setup!$C$20+Setup!$C$21)</f>
        <v/>
      </c>
      <c r="O83" s="27" t="str">
        <f aca="false">IF(J83="","",M83-N83)</f>
        <v/>
      </c>
      <c r="Q83" s="28" t="n">
        <f aca="false">IF(OR(F83="",B83&lt;&gt;"Confirmed"),0,MAX(0,MIN(E83,DATE(Setup!$D$5,2,1))-MAX(D83,DATE(Setup!$D$5,1,1))))</f>
        <v>0</v>
      </c>
      <c r="R83" s="28" t="n">
        <f aca="false">IF(OR(F83="",B83&lt;&gt;"Confirmed"),0,MAX(0,MIN(E83,DATE(Setup!$D$5,3,1))-MAX(D83,DATE(Setup!$D$5,2,1))))</f>
        <v>0</v>
      </c>
      <c r="S83" s="28" t="n">
        <f aca="false">IF(OR(F83="",B83&lt;&gt;"Confirmed"),0,MAX(0,MIN(E83,DATE(Setup!$D$5,4,1))-MAX(D83,DATE(Setup!$D$5,3,1))))</f>
        <v>0</v>
      </c>
      <c r="T83" s="28" t="n">
        <f aca="false">IF(OR(F83="",B83&lt;&gt;"Confirmed"),0,MAX(0,MIN(E83,DATE(Setup!$D$5,5,1))-MAX(D83,DATE(Setup!$D$5,4,1))))</f>
        <v>0</v>
      </c>
      <c r="U83" s="28" t="n">
        <f aca="false">IF(OR(F83="",B83&lt;&gt;"Confirmed"),0,MAX(0,MIN(E83,DATE(Setup!$D$5,6,1))-MAX(D83,DATE(Setup!$D$5,5,1))))</f>
        <v>0</v>
      </c>
      <c r="V83" s="28" t="n">
        <f aca="false">IF(OR(F83="",B83&lt;&gt;"Confirmed"),0,MAX(0,MIN(E83,DATE(Setup!$D$5,7,1))-MAX(D83,DATE(Setup!$D$5,6,1))))</f>
        <v>0</v>
      </c>
      <c r="W83" s="28" t="n">
        <f aca="false">IF(OR(F83="",B83&lt;&gt;"Confirmed"),0,MAX(0,MIN(E83,DATE(Setup!$D$5,8,1))-MAX(D83,DATE(Setup!$D$5,7,1))))</f>
        <v>0</v>
      </c>
      <c r="X83" s="28" t="n">
        <f aca="false">IF(OR(F83="",B83&lt;&gt;"Confirmed"),0,MAX(0,MIN(E83,DATE(Setup!$D$5,9,1))-MAX(D83,DATE(Setup!$D$5,8,1))))</f>
        <v>0</v>
      </c>
      <c r="Y83" s="28" t="n">
        <f aca="false">IF(OR(F83="",B83&lt;&gt;"Confirmed"),0,MAX(0,MIN(E83,DATE(Setup!$D$5,10,1))-MAX(D83,DATE(Setup!$D$5,9,1))))</f>
        <v>0</v>
      </c>
      <c r="Z83" s="28" t="n">
        <f aca="false">IF(OR(F83="",B83&lt;&gt;"Confirmed"),0,MAX(0,MIN(E83,DATE(Setup!$D$5,11,1))-MAX(D83,DATE(Setup!$D$5,10,1))))</f>
        <v>0</v>
      </c>
      <c r="AA83" s="28" t="n">
        <f aca="false">IF(OR(F83="",B83&lt;&gt;"Confirmed"),0,MAX(0,MIN(E83,DATE(Setup!$D$5,12,1))-MAX(D83,DATE(Setup!$D$5,11,1))))</f>
        <v>0</v>
      </c>
      <c r="AB83" s="28" t="n">
        <f aca="false">IF(OR(F83="",B83&lt;&gt;"Confirmed"),0,MAX(0,MIN(E83,DATE(Setup!$D$5,13,1))-MAX(D83,DATE(Setup!$D$5,12,1))))</f>
        <v>0</v>
      </c>
      <c r="AD83" s="28" t="n">
        <f aca="false">IFERROR(IF(J83="",0,J83/F83),0)</f>
        <v>0</v>
      </c>
      <c r="AE83" s="28" t="n">
        <f aca="false">IFERROR(IF(J83="",0,L83/F83),0)</f>
        <v>0</v>
      </c>
      <c r="AF83" s="28" t="n">
        <f aca="false">IFERROR(IF(J83="",0,N83/F83),0)</f>
        <v>0</v>
      </c>
    </row>
    <row r="84" customFormat="false" ht="15" hidden="false" customHeight="false" outlineLevel="0" collapsed="false">
      <c r="A84" s="20"/>
      <c r="B84" s="20"/>
      <c r="C84" s="21"/>
      <c r="D84" s="22"/>
      <c r="E84" s="22"/>
      <c r="F84" s="23" t="str">
        <f aca="false">IF(OR(D84="",E84=""),"",E84-D84)</f>
        <v/>
      </c>
      <c r="G84" s="24"/>
      <c r="H84" s="24"/>
      <c r="I84" s="24"/>
      <c r="J84" s="25" t="str">
        <f aca="false">IF(OR(F84="",B84&lt;&gt;"Confirmed"),"",F84*G84+IF(H84="",Setup!$C$19,H84)+I84)</f>
        <v/>
      </c>
      <c r="K84" s="26" t="n">
        <f aca="false">IFERROR(INDEX(Setup!$C$10:$C$14,MATCH(A84,Setup!$B$10:$B$14,0)),0)</f>
        <v>0</v>
      </c>
      <c r="L84" s="25" t="str">
        <f aca="false">IF(J84="","",J84*K84)</f>
        <v/>
      </c>
      <c r="M84" s="27" t="str">
        <f aca="false">IF(J84="","",J84-L84)</f>
        <v/>
      </c>
      <c r="N84" s="25" t="str">
        <f aca="false">IF(J84="","",Setup!$C$20+Setup!$C$21)</f>
        <v/>
      </c>
      <c r="O84" s="27" t="str">
        <f aca="false">IF(J84="","",M84-N84)</f>
        <v/>
      </c>
      <c r="Q84" s="28" t="n">
        <f aca="false">IF(OR(F84="",B84&lt;&gt;"Confirmed"),0,MAX(0,MIN(E84,DATE(Setup!$D$5,2,1))-MAX(D84,DATE(Setup!$D$5,1,1))))</f>
        <v>0</v>
      </c>
      <c r="R84" s="28" t="n">
        <f aca="false">IF(OR(F84="",B84&lt;&gt;"Confirmed"),0,MAX(0,MIN(E84,DATE(Setup!$D$5,3,1))-MAX(D84,DATE(Setup!$D$5,2,1))))</f>
        <v>0</v>
      </c>
      <c r="S84" s="28" t="n">
        <f aca="false">IF(OR(F84="",B84&lt;&gt;"Confirmed"),0,MAX(0,MIN(E84,DATE(Setup!$D$5,4,1))-MAX(D84,DATE(Setup!$D$5,3,1))))</f>
        <v>0</v>
      </c>
      <c r="T84" s="28" t="n">
        <f aca="false">IF(OR(F84="",B84&lt;&gt;"Confirmed"),0,MAX(0,MIN(E84,DATE(Setup!$D$5,5,1))-MAX(D84,DATE(Setup!$D$5,4,1))))</f>
        <v>0</v>
      </c>
      <c r="U84" s="28" t="n">
        <f aca="false">IF(OR(F84="",B84&lt;&gt;"Confirmed"),0,MAX(0,MIN(E84,DATE(Setup!$D$5,6,1))-MAX(D84,DATE(Setup!$D$5,5,1))))</f>
        <v>0</v>
      </c>
      <c r="V84" s="28" t="n">
        <f aca="false">IF(OR(F84="",B84&lt;&gt;"Confirmed"),0,MAX(0,MIN(E84,DATE(Setup!$D$5,7,1))-MAX(D84,DATE(Setup!$D$5,6,1))))</f>
        <v>0</v>
      </c>
      <c r="W84" s="28" t="n">
        <f aca="false">IF(OR(F84="",B84&lt;&gt;"Confirmed"),0,MAX(0,MIN(E84,DATE(Setup!$D$5,8,1))-MAX(D84,DATE(Setup!$D$5,7,1))))</f>
        <v>0</v>
      </c>
      <c r="X84" s="28" t="n">
        <f aca="false">IF(OR(F84="",B84&lt;&gt;"Confirmed"),0,MAX(0,MIN(E84,DATE(Setup!$D$5,9,1))-MAX(D84,DATE(Setup!$D$5,8,1))))</f>
        <v>0</v>
      </c>
      <c r="Y84" s="28" t="n">
        <f aca="false">IF(OR(F84="",B84&lt;&gt;"Confirmed"),0,MAX(0,MIN(E84,DATE(Setup!$D$5,10,1))-MAX(D84,DATE(Setup!$D$5,9,1))))</f>
        <v>0</v>
      </c>
      <c r="Z84" s="28" t="n">
        <f aca="false">IF(OR(F84="",B84&lt;&gt;"Confirmed"),0,MAX(0,MIN(E84,DATE(Setup!$D$5,11,1))-MAX(D84,DATE(Setup!$D$5,10,1))))</f>
        <v>0</v>
      </c>
      <c r="AA84" s="28" t="n">
        <f aca="false">IF(OR(F84="",B84&lt;&gt;"Confirmed"),0,MAX(0,MIN(E84,DATE(Setup!$D$5,12,1))-MAX(D84,DATE(Setup!$D$5,11,1))))</f>
        <v>0</v>
      </c>
      <c r="AB84" s="28" t="n">
        <f aca="false">IF(OR(F84="",B84&lt;&gt;"Confirmed"),0,MAX(0,MIN(E84,DATE(Setup!$D$5,13,1))-MAX(D84,DATE(Setup!$D$5,12,1))))</f>
        <v>0</v>
      </c>
      <c r="AD84" s="28" t="n">
        <f aca="false">IFERROR(IF(J84="",0,J84/F84),0)</f>
        <v>0</v>
      </c>
      <c r="AE84" s="28" t="n">
        <f aca="false">IFERROR(IF(J84="",0,L84/F84),0)</f>
        <v>0</v>
      </c>
      <c r="AF84" s="28" t="n">
        <f aca="false">IFERROR(IF(J84="",0,N84/F84),0)</f>
        <v>0</v>
      </c>
    </row>
    <row r="85" customFormat="false" ht="15" hidden="false" customHeight="false" outlineLevel="0" collapsed="false">
      <c r="A85" s="20"/>
      <c r="B85" s="20"/>
      <c r="C85" s="21"/>
      <c r="D85" s="22"/>
      <c r="E85" s="22"/>
      <c r="F85" s="23" t="str">
        <f aca="false">IF(OR(D85="",E85=""),"",E85-D85)</f>
        <v/>
      </c>
      <c r="G85" s="24"/>
      <c r="H85" s="24"/>
      <c r="I85" s="24"/>
      <c r="J85" s="25" t="str">
        <f aca="false">IF(OR(F85="",B85&lt;&gt;"Confirmed"),"",F85*G85+IF(H85="",Setup!$C$19,H85)+I85)</f>
        <v/>
      </c>
      <c r="K85" s="26" t="n">
        <f aca="false">IFERROR(INDEX(Setup!$C$10:$C$14,MATCH(A85,Setup!$B$10:$B$14,0)),0)</f>
        <v>0</v>
      </c>
      <c r="L85" s="25" t="str">
        <f aca="false">IF(J85="","",J85*K85)</f>
        <v/>
      </c>
      <c r="M85" s="27" t="str">
        <f aca="false">IF(J85="","",J85-L85)</f>
        <v/>
      </c>
      <c r="N85" s="25" t="str">
        <f aca="false">IF(J85="","",Setup!$C$20+Setup!$C$21)</f>
        <v/>
      </c>
      <c r="O85" s="27" t="str">
        <f aca="false">IF(J85="","",M85-N85)</f>
        <v/>
      </c>
      <c r="Q85" s="28" t="n">
        <f aca="false">IF(OR(F85="",B85&lt;&gt;"Confirmed"),0,MAX(0,MIN(E85,DATE(Setup!$D$5,2,1))-MAX(D85,DATE(Setup!$D$5,1,1))))</f>
        <v>0</v>
      </c>
      <c r="R85" s="28" t="n">
        <f aca="false">IF(OR(F85="",B85&lt;&gt;"Confirmed"),0,MAX(0,MIN(E85,DATE(Setup!$D$5,3,1))-MAX(D85,DATE(Setup!$D$5,2,1))))</f>
        <v>0</v>
      </c>
      <c r="S85" s="28" t="n">
        <f aca="false">IF(OR(F85="",B85&lt;&gt;"Confirmed"),0,MAX(0,MIN(E85,DATE(Setup!$D$5,4,1))-MAX(D85,DATE(Setup!$D$5,3,1))))</f>
        <v>0</v>
      </c>
      <c r="T85" s="28" t="n">
        <f aca="false">IF(OR(F85="",B85&lt;&gt;"Confirmed"),0,MAX(0,MIN(E85,DATE(Setup!$D$5,5,1))-MAX(D85,DATE(Setup!$D$5,4,1))))</f>
        <v>0</v>
      </c>
      <c r="U85" s="28" t="n">
        <f aca="false">IF(OR(F85="",B85&lt;&gt;"Confirmed"),0,MAX(0,MIN(E85,DATE(Setup!$D$5,6,1))-MAX(D85,DATE(Setup!$D$5,5,1))))</f>
        <v>0</v>
      </c>
      <c r="V85" s="28" t="n">
        <f aca="false">IF(OR(F85="",B85&lt;&gt;"Confirmed"),0,MAX(0,MIN(E85,DATE(Setup!$D$5,7,1))-MAX(D85,DATE(Setup!$D$5,6,1))))</f>
        <v>0</v>
      </c>
      <c r="W85" s="28" t="n">
        <f aca="false">IF(OR(F85="",B85&lt;&gt;"Confirmed"),0,MAX(0,MIN(E85,DATE(Setup!$D$5,8,1))-MAX(D85,DATE(Setup!$D$5,7,1))))</f>
        <v>0</v>
      </c>
      <c r="X85" s="28" t="n">
        <f aca="false">IF(OR(F85="",B85&lt;&gt;"Confirmed"),0,MAX(0,MIN(E85,DATE(Setup!$D$5,9,1))-MAX(D85,DATE(Setup!$D$5,8,1))))</f>
        <v>0</v>
      </c>
      <c r="Y85" s="28" t="n">
        <f aca="false">IF(OR(F85="",B85&lt;&gt;"Confirmed"),0,MAX(0,MIN(E85,DATE(Setup!$D$5,10,1))-MAX(D85,DATE(Setup!$D$5,9,1))))</f>
        <v>0</v>
      </c>
      <c r="Z85" s="28" t="n">
        <f aca="false">IF(OR(F85="",B85&lt;&gt;"Confirmed"),0,MAX(0,MIN(E85,DATE(Setup!$D$5,11,1))-MAX(D85,DATE(Setup!$D$5,10,1))))</f>
        <v>0</v>
      </c>
      <c r="AA85" s="28" t="n">
        <f aca="false">IF(OR(F85="",B85&lt;&gt;"Confirmed"),0,MAX(0,MIN(E85,DATE(Setup!$D$5,12,1))-MAX(D85,DATE(Setup!$D$5,11,1))))</f>
        <v>0</v>
      </c>
      <c r="AB85" s="28" t="n">
        <f aca="false">IF(OR(F85="",B85&lt;&gt;"Confirmed"),0,MAX(0,MIN(E85,DATE(Setup!$D$5,13,1))-MAX(D85,DATE(Setup!$D$5,12,1))))</f>
        <v>0</v>
      </c>
      <c r="AD85" s="28" t="n">
        <f aca="false">IFERROR(IF(J85="",0,J85/F85),0)</f>
        <v>0</v>
      </c>
      <c r="AE85" s="28" t="n">
        <f aca="false">IFERROR(IF(J85="",0,L85/F85),0)</f>
        <v>0</v>
      </c>
      <c r="AF85" s="28" t="n">
        <f aca="false">IFERROR(IF(J85="",0,N85/F85),0)</f>
        <v>0</v>
      </c>
    </row>
    <row r="86" customFormat="false" ht="15" hidden="false" customHeight="false" outlineLevel="0" collapsed="false">
      <c r="A86" s="20"/>
      <c r="B86" s="20"/>
      <c r="C86" s="21"/>
      <c r="D86" s="22"/>
      <c r="E86" s="22"/>
      <c r="F86" s="23" t="str">
        <f aca="false">IF(OR(D86="",E86=""),"",E86-D86)</f>
        <v/>
      </c>
      <c r="G86" s="24"/>
      <c r="H86" s="24"/>
      <c r="I86" s="24"/>
      <c r="J86" s="25" t="str">
        <f aca="false">IF(OR(F86="",B86&lt;&gt;"Confirmed"),"",F86*G86+IF(H86="",Setup!$C$19,H86)+I86)</f>
        <v/>
      </c>
      <c r="K86" s="26" t="n">
        <f aca="false">IFERROR(INDEX(Setup!$C$10:$C$14,MATCH(A86,Setup!$B$10:$B$14,0)),0)</f>
        <v>0</v>
      </c>
      <c r="L86" s="25" t="str">
        <f aca="false">IF(J86="","",J86*K86)</f>
        <v/>
      </c>
      <c r="M86" s="27" t="str">
        <f aca="false">IF(J86="","",J86-L86)</f>
        <v/>
      </c>
      <c r="N86" s="25" t="str">
        <f aca="false">IF(J86="","",Setup!$C$20+Setup!$C$21)</f>
        <v/>
      </c>
      <c r="O86" s="27" t="str">
        <f aca="false">IF(J86="","",M86-N86)</f>
        <v/>
      </c>
      <c r="Q86" s="28" t="n">
        <f aca="false">IF(OR(F86="",B86&lt;&gt;"Confirmed"),0,MAX(0,MIN(E86,DATE(Setup!$D$5,2,1))-MAX(D86,DATE(Setup!$D$5,1,1))))</f>
        <v>0</v>
      </c>
      <c r="R86" s="28" t="n">
        <f aca="false">IF(OR(F86="",B86&lt;&gt;"Confirmed"),0,MAX(0,MIN(E86,DATE(Setup!$D$5,3,1))-MAX(D86,DATE(Setup!$D$5,2,1))))</f>
        <v>0</v>
      </c>
      <c r="S86" s="28" t="n">
        <f aca="false">IF(OR(F86="",B86&lt;&gt;"Confirmed"),0,MAX(0,MIN(E86,DATE(Setup!$D$5,4,1))-MAX(D86,DATE(Setup!$D$5,3,1))))</f>
        <v>0</v>
      </c>
      <c r="T86" s="28" t="n">
        <f aca="false">IF(OR(F86="",B86&lt;&gt;"Confirmed"),0,MAX(0,MIN(E86,DATE(Setup!$D$5,5,1))-MAX(D86,DATE(Setup!$D$5,4,1))))</f>
        <v>0</v>
      </c>
      <c r="U86" s="28" t="n">
        <f aca="false">IF(OR(F86="",B86&lt;&gt;"Confirmed"),0,MAX(0,MIN(E86,DATE(Setup!$D$5,6,1))-MAX(D86,DATE(Setup!$D$5,5,1))))</f>
        <v>0</v>
      </c>
      <c r="V86" s="28" t="n">
        <f aca="false">IF(OR(F86="",B86&lt;&gt;"Confirmed"),0,MAX(0,MIN(E86,DATE(Setup!$D$5,7,1))-MAX(D86,DATE(Setup!$D$5,6,1))))</f>
        <v>0</v>
      </c>
      <c r="W86" s="28" t="n">
        <f aca="false">IF(OR(F86="",B86&lt;&gt;"Confirmed"),0,MAX(0,MIN(E86,DATE(Setup!$D$5,8,1))-MAX(D86,DATE(Setup!$D$5,7,1))))</f>
        <v>0</v>
      </c>
      <c r="X86" s="28" t="n">
        <f aca="false">IF(OR(F86="",B86&lt;&gt;"Confirmed"),0,MAX(0,MIN(E86,DATE(Setup!$D$5,9,1))-MAX(D86,DATE(Setup!$D$5,8,1))))</f>
        <v>0</v>
      </c>
      <c r="Y86" s="28" t="n">
        <f aca="false">IF(OR(F86="",B86&lt;&gt;"Confirmed"),0,MAX(0,MIN(E86,DATE(Setup!$D$5,10,1))-MAX(D86,DATE(Setup!$D$5,9,1))))</f>
        <v>0</v>
      </c>
      <c r="Z86" s="28" t="n">
        <f aca="false">IF(OR(F86="",B86&lt;&gt;"Confirmed"),0,MAX(0,MIN(E86,DATE(Setup!$D$5,11,1))-MAX(D86,DATE(Setup!$D$5,10,1))))</f>
        <v>0</v>
      </c>
      <c r="AA86" s="28" t="n">
        <f aca="false">IF(OR(F86="",B86&lt;&gt;"Confirmed"),0,MAX(0,MIN(E86,DATE(Setup!$D$5,12,1))-MAX(D86,DATE(Setup!$D$5,11,1))))</f>
        <v>0</v>
      </c>
      <c r="AB86" s="28" t="n">
        <f aca="false">IF(OR(F86="",B86&lt;&gt;"Confirmed"),0,MAX(0,MIN(E86,DATE(Setup!$D$5,13,1))-MAX(D86,DATE(Setup!$D$5,12,1))))</f>
        <v>0</v>
      </c>
      <c r="AD86" s="28" t="n">
        <f aca="false">IFERROR(IF(J86="",0,J86/F86),0)</f>
        <v>0</v>
      </c>
      <c r="AE86" s="28" t="n">
        <f aca="false">IFERROR(IF(J86="",0,L86/F86),0)</f>
        <v>0</v>
      </c>
      <c r="AF86" s="28" t="n">
        <f aca="false">IFERROR(IF(J86="",0,N86/F86),0)</f>
        <v>0</v>
      </c>
    </row>
    <row r="87" customFormat="false" ht="15" hidden="false" customHeight="false" outlineLevel="0" collapsed="false">
      <c r="A87" s="20"/>
      <c r="B87" s="20"/>
      <c r="C87" s="21"/>
      <c r="D87" s="22"/>
      <c r="E87" s="22"/>
      <c r="F87" s="23" t="str">
        <f aca="false">IF(OR(D87="",E87=""),"",E87-D87)</f>
        <v/>
      </c>
      <c r="G87" s="24"/>
      <c r="H87" s="24"/>
      <c r="I87" s="24"/>
      <c r="J87" s="25" t="str">
        <f aca="false">IF(OR(F87="",B87&lt;&gt;"Confirmed"),"",F87*G87+IF(H87="",Setup!$C$19,H87)+I87)</f>
        <v/>
      </c>
      <c r="K87" s="26" t="n">
        <f aca="false">IFERROR(INDEX(Setup!$C$10:$C$14,MATCH(A87,Setup!$B$10:$B$14,0)),0)</f>
        <v>0</v>
      </c>
      <c r="L87" s="25" t="str">
        <f aca="false">IF(J87="","",J87*K87)</f>
        <v/>
      </c>
      <c r="M87" s="27" t="str">
        <f aca="false">IF(J87="","",J87-L87)</f>
        <v/>
      </c>
      <c r="N87" s="25" t="str">
        <f aca="false">IF(J87="","",Setup!$C$20+Setup!$C$21)</f>
        <v/>
      </c>
      <c r="O87" s="27" t="str">
        <f aca="false">IF(J87="","",M87-N87)</f>
        <v/>
      </c>
      <c r="Q87" s="28" t="n">
        <f aca="false">IF(OR(F87="",B87&lt;&gt;"Confirmed"),0,MAX(0,MIN(E87,DATE(Setup!$D$5,2,1))-MAX(D87,DATE(Setup!$D$5,1,1))))</f>
        <v>0</v>
      </c>
      <c r="R87" s="28" t="n">
        <f aca="false">IF(OR(F87="",B87&lt;&gt;"Confirmed"),0,MAX(0,MIN(E87,DATE(Setup!$D$5,3,1))-MAX(D87,DATE(Setup!$D$5,2,1))))</f>
        <v>0</v>
      </c>
      <c r="S87" s="28" t="n">
        <f aca="false">IF(OR(F87="",B87&lt;&gt;"Confirmed"),0,MAX(0,MIN(E87,DATE(Setup!$D$5,4,1))-MAX(D87,DATE(Setup!$D$5,3,1))))</f>
        <v>0</v>
      </c>
      <c r="T87" s="28" t="n">
        <f aca="false">IF(OR(F87="",B87&lt;&gt;"Confirmed"),0,MAX(0,MIN(E87,DATE(Setup!$D$5,5,1))-MAX(D87,DATE(Setup!$D$5,4,1))))</f>
        <v>0</v>
      </c>
      <c r="U87" s="28" t="n">
        <f aca="false">IF(OR(F87="",B87&lt;&gt;"Confirmed"),0,MAX(0,MIN(E87,DATE(Setup!$D$5,6,1))-MAX(D87,DATE(Setup!$D$5,5,1))))</f>
        <v>0</v>
      </c>
      <c r="V87" s="28" t="n">
        <f aca="false">IF(OR(F87="",B87&lt;&gt;"Confirmed"),0,MAX(0,MIN(E87,DATE(Setup!$D$5,7,1))-MAX(D87,DATE(Setup!$D$5,6,1))))</f>
        <v>0</v>
      </c>
      <c r="W87" s="28" t="n">
        <f aca="false">IF(OR(F87="",B87&lt;&gt;"Confirmed"),0,MAX(0,MIN(E87,DATE(Setup!$D$5,8,1))-MAX(D87,DATE(Setup!$D$5,7,1))))</f>
        <v>0</v>
      </c>
      <c r="X87" s="28" t="n">
        <f aca="false">IF(OR(F87="",B87&lt;&gt;"Confirmed"),0,MAX(0,MIN(E87,DATE(Setup!$D$5,9,1))-MAX(D87,DATE(Setup!$D$5,8,1))))</f>
        <v>0</v>
      </c>
      <c r="Y87" s="28" t="n">
        <f aca="false">IF(OR(F87="",B87&lt;&gt;"Confirmed"),0,MAX(0,MIN(E87,DATE(Setup!$D$5,10,1))-MAX(D87,DATE(Setup!$D$5,9,1))))</f>
        <v>0</v>
      </c>
      <c r="Z87" s="28" t="n">
        <f aca="false">IF(OR(F87="",B87&lt;&gt;"Confirmed"),0,MAX(0,MIN(E87,DATE(Setup!$D$5,11,1))-MAX(D87,DATE(Setup!$D$5,10,1))))</f>
        <v>0</v>
      </c>
      <c r="AA87" s="28" t="n">
        <f aca="false">IF(OR(F87="",B87&lt;&gt;"Confirmed"),0,MAX(0,MIN(E87,DATE(Setup!$D$5,12,1))-MAX(D87,DATE(Setup!$D$5,11,1))))</f>
        <v>0</v>
      </c>
      <c r="AB87" s="28" t="n">
        <f aca="false">IF(OR(F87="",B87&lt;&gt;"Confirmed"),0,MAX(0,MIN(E87,DATE(Setup!$D$5,13,1))-MAX(D87,DATE(Setup!$D$5,12,1))))</f>
        <v>0</v>
      </c>
      <c r="AD87" s="28" t="n">
        <f aca="false">IFERROR(IF(J87="",0,J87/F87),0)</f>
        <v>0</v>
      </c>
      <c r="AE87" s="28" t="n">
        <f aca="false">IFERROR(IF(J87="",0,L87/F87),0)</f>
        <v>0</v>
      </c>
      <c r="AF87" s="28" t="n">
        <f aca="false">IFERROR(IF(J87="",0,N87/F87),0)</f>
        <v>0</v>
      </c>
    </row>
    <row r="88" customFormat="false" ht="15" hidden="false" customHeight="false" outlineLevel="0" collapsed="false">
      <c r="A88" s="20"/>
      <c r="B88" s="20"/>
      <c r="C88" s="21"/>
      <c r="D88" s="22"/>
      <c r="E88" s="22"/>
      <c r="F88" s="23" t="str">
        <f aca="false">IF(OR(D88="",E88=""),"",E88-D88)</f>
        <v/>
      </c>
      <c r="G88" s="24"/>
      <c r="H88" s="24"/>
      <c r="I88" s="24"/>
      <c r="J88" s="25" t="str">
        <f aca="false">IF(OR(F88="",B88&lt;&gt;"Confirmed"),"",F88*G88+IF(H88="",Setup!$C$19,H88)+I88)</f>
        <v/>
      </c>
      <c r="K88" s="26" t="n">
        <f aca="false">IFERROR(INDEX(Setup!$C$10:$C$14,MATCH(A88,Setup!$B$10:$B$14,0)),0)</f>
        <v>0</v>
      </c>
      <c r="L88" s="25" t="str">
        <f aca="false">IF(J88="","",J88*K88)</f>
        <v/>
      </c>
      <c r="M88" s="27" t="str">
        <f aca="false">IF(J88="","",J88-L88)</f>
        <v/>
      </c>
      <c r="N88" s="25" t="str">
        <f aca="false">IF(J88="","",Setup!$C$20+Setup!$C$21)</f>
        <v/>
      </c>
      <c r="O88" s="27" t="str">
        <f aca="false">IF(J88="","",M88-N88)</f>
        <v/>
      </c>
      <c r="Q88" s="28" t="n">
        <f aca="false">IF(OR(F88="",B88&lt;&gt;"Confirmed"),0,MAX(0,MIN(E88,DATE(Setup!$D$5,2,1))-MAX(D88,DATE(Setup!$D$5,1,1))))</f>
        <v>0</v>
      </c>
      <c r="R88" s="28" t="n">
        <f aca="false">IF(OR(F88="",B88&lt;&gt;"Confirmed"),0,MAX(0,MIN(E88,DATE(Setup!$D$5,3,1))-MAX(D88,DATE(Setup!$D$5,2,1))))</f>
        <v>0</v>
      </c>
      <c r="S88" s="28" t="n">
        <f aca="false">IF(OR(F88="",B88&lt;&gt;"Confirmed"),0,MAX(0,MIN(E88,DATE(Setup!$D$5,4,1))-MAX(D88,DATE(Setup!$D$5,3,1))))</f>
        <v>0</v>
      </c>
      <c r="T88" s="28" t="n">
        <f aca="false">IF(OR(F88="",B88&lt;&gt;"Confirmed"),0,MAX(0,MIN(E88,DATE(Setup!$D$5,5,1))-MAX(D88,DATE(Setup!$D$5,4,1))))</f>
        <v>0</v>
      </c>
      <c r="U88" s="28" t="n">
        <f aca="false">IF(OR(F88="",B88&lt;&gt;"Confirmed"),0,MAX(0,MIN(E88,DATE(Setup!$D$5,6,1))-MAX(D88,DATE(Setup!$D$5,5,1))))</f>
        <v>0</v>
      </c>
      <c r="V88" s="28" t="n">
        <f aca="false">IF(OR(F88="",B88&lt;&gt;"Confirmed"),0,MAX(0,MIN(E88,DATE(Setup!$D$5,7,1))-MAX(D88,DATE(Setup!$D$5,6,1))))</f>
        <v>0</v>
      </c>
      <c r="W88" s="28" t="n">
        <f aca="false">IF(OR(F88="",B88&lt;&gt;"Confirmed"),0,MAX(0,MIN(E88,DATE(Setup!$D$5,8,1))-MAX(D88,DATE(Setup!$D$5,7,1))))</f>
        <v>0</v>
      </c>
      <c r="X88" s="28" t="n">
        <f aca="false">IF(OR(F88="",B88&lt;&gt;"Confirmed"),0,MAX(0,MIN(E88,DATE(Setup!$D$5,9,1))-MAX(D88,DATE(Setup!$D$5,8,1))))</f>
        <v>0</v>
      </c>
      <c r="Y88" s="28" t="n">
        <f aca="false">IF(OR(F88="",B88&lt;&gt;"Confirmed"),0,MAX(0,MIN(E88,DATE(Setup!$D$5,10,1))-MAX(D88,DATE(Setup!$D$5,9,1))))</f>
        <v>0</v>
      </c>
      <c r="Z88" s="28" t="n">
        <f aca="false">IF(OR(F88="",B88&lt;&gt;"Confirmed"),0,MAX(0,MIN(E88,DATE(Setup!$D$5,11,1))-MAX(D88,DATE(Setup!$D$5,10,1))))</f>
        <v>0</v>
      </c>
      <c r="AA88" s="28" t="n">
        <f aca="false">IF(OR(F88="",B88&lt;&gt;"Confirmed"),0,MAX(0,MIN(E88,DATE(Setup!$D$5,12,1))-MAX(D88,DATE(Setup!$D$5,11,1))))</f>
        <v>0</v>
      </c>
      <c r="AB88" s="28" t="n">
        <f aca="false">IF(OR(F88="",B88&lt;&gt;"Confirmed"),0,MAX(0,MIN(E88,DATE(Setup!$D$5,13,1))-MAX(D88,DATE(Setup!$D$5,12,1))))</f>
        <v>0</v>
      </c>
      <c r="AD88" s="28" t="n">
        <f aca="false">IFERROR(IF(J88="",0,J88/F88),0)</f>
        <v>0</v>
      </c>
      <c r="AE88" s="28" t="n">
        <f aca="false">IFERROR(IF(J88="",0,L88/F88),0)</f>
        <v>0</v>
      </c>
      <c r="AF88" s="28" t="n">
        <f aca="false">IFERROR(IF(J88="",0,N88/F88),0)</f>
        <v>0</v>
      </c>
    </row>
    <row r="89" customFormat="false" ht="15" hidden="false" customHeight="false" outlineLevel="0" collapsed="false">
      <c r="A89" s="20"/>
      <c r="B89" s="20"/>
      <c r="C89" s="21"/>
      <c r="D89" s="22"/>
      <c r="E89" s="22"/>
      <c r="F89" s="23" t="str">
        <f aca="false">IF(OR(D89="",E89=""),"",E89-D89)</f>
        <v/>
      </c>
      <c r="G89" s="24"/>
      <c r="H89" s="24"/>
      <c r="I89" s="24"/>
      <c r="J89" s="25" t="str">
        <f aca="false">IF(OR(F89="",B89&lt;&gt;"Confirmed"),"",F89*G89+IF(H89="",Setup!$C$19,H89)+I89)</f>
        <v/>
      </c>
      <c r="K89" s="26" t="n">
        <f aca="false">IFERROR(INDEX(Setup!$C$10:$C$14,MATCH(A89,Setup!$B$10:$B$14,0)),0)</f>
        <v>0</v>
      </c>
      <c r="L89" s="25" t="str">
        <f aca="false">IF(J89="","",J89*K89)</f>
        <v/>
      </c>
      <c r="M89" s="27" t="str">
        <f aca="false">IF(J89="","",J89-L89)</f>
        <v/>
      </c>
      <c r="N89" s="25" t="str">
        <f aca="false">IF(J89="","",Setup!$C$20+Setup!$C$21)</f>
        <v/>
      </c>
      <c r="O89" s="27" t="str">
        <f aca="false">IF(J89="","",M89-N89)</f>
        <v/>
      </c>
      <c r="Q89" s="28" t="n">
        <f aca="false">IF(OR(F89="",B89&lt;&gt;"Confirmed"),0,MAX(0,MIN(E89,DATE(Setup!$D$5,2,1))-MAX(D89,DATE(Setup!$D$5,1,1))))</f>
        <v>0</v>
      </c>
      <c r="R89" s="28" t="n">
        <f aca="false">IF(OR(F89="",B89&lt;&gt;"Confirmed"),0,MAX(0,MIN(E89,DATE(Setup!$D$5,3,1))-MAX(D89,DATE(Setup!$D$5,2,1))))</f>
        <v>0</v>
      </c>
      <c r="S89" s="28" t="n">
        <f aca="false">IF(OR(F89="",B89&lt;&gt;"Confirmed"),0,MAX(0,MIN(E89,DATE(Setup!$D$5,4,1))-MAX(D89,DATE(Setup!$D$5,3,1))))</f>
        <v>0</v>
      </c>
      <c r="T89" s="28" t="n">
        <f aca="false">IF(OR(F89="",B89&lt;&gt;"Confirmed"),0,MAX(0,MIN(E89,DATE(Setup!$D$5,5,1))-MAX(D89,DATE(Setup!$D$5,4,1))))</f>
        <v>0</v>
      </c>
      <c r="U89" s="28" t="n">
        <f aca="false">IF(OR(F89="",B89&lt;&gt;"Confirmed"),0,MAX(0,MIN(E89,DATE(Setup!$D$5,6,1))-MAX(D89,DATE(Setup!$D$5,5,1))))</f>
        <v>0</v>
      </c>
      <c r="V89" s="28" t="n">
        <f aca="false">IF(OR(F89="",B89&lt;&gt;"Confirmed"),0,MAX(0,MIN(E89,DATE(Setup!$D$5,7,1))-MAX(D89,DATE(Setup!$D$5,6,1))))</f>
        <v>0</v>
      </c>
      <c r="W89" s="28" t="n">
        <f aca="false">IF(OR(F89="",B89&lt;&gt;"Confirmed"),0,MAX(0,MIN(E89,DATE(Setup!$D$5,8,1))-MAX(D89,DATE(Setup!$D$5,7,1))))</f>
        <v>0</v>
      </c>
      <c r="X89" s="28" t="n">
        <f aca="false">IF(OR(F89="",B89&lt;&gt;"Confirmed"),0,MAX(0,MIN(E89,DATE(Setup!$D$5,9,1))-MAX(D89,DATE(Setup!$D$5,8,1))))</f>
        <v>0</v>
      </c>
      <c r="Y89" s="28" t="n">
        <f aca="false">IF(OR(F89="",B89&lt;&gt;"Confirmed"),0,MAX(0,MIN(E89,DATE(Setup!$D$5,10,1))-MAX(D89,DATE(Setup!$D$5,9,1))))</f>
        <v>0</v>
      </c>
      <c r="Z89" s="28" t="n">
        <f aca="false">IF(OR(F89="",B89&lt;&gt;"Confirmed"),0,MAX(0,MIN(E89,DATE(Setup!$D$5,11,1))-MAX(D89,DATE(Setup!$D$5,10,1))))</f>
        <v>0</v>
      </c>
      <c r="AA89" s="28" t="n">
        <f aca="false">IF(OR(F89="",B89&lt;&gt;"Confirmed"),0,MAX(0,MIN(E89,DATE(Setup!$D$5,12,1))-MAX(D89,DATE(Setup!$D$5,11,1))))</f>
        <v>0</v>
      </c>
      <c r="AB89" s="28" t="n">
        <f aca="false">IF(OR(F89="",B89&lt;&gt;"Confirmed"),0,MAX(0,MIN(E89,DATE(Setup!$D$5,13,1))-MAX(D89,DATE(Setup!$D$5,12,1))))</f>
        <v>0</v>
      </c>
      <c r="AD89" s="28" t="n">
        <f aca="false">IFERROR(IF(J89="",0,J89/F89),0)</f>
        <v>0</v>
      </c>
      <c r="AE89" s="28" t="n">
        <f aca="false">IFERROR(IF(J89="",0,L89/F89),0)</f>
        <v>0</v>
      </c>
      <c r="AF89" s="28" t="n">
        <f aca="false">IFERROR(IF(J89="",0,N89/F89),0)</f>
        <v>0</v>
      </c>
    </row>
    <row r="90" customFormat="false" ht="15" hidden="false" customHeight="false" outlineLevel="0" collapsed="false">
      <c r="A90" s="20"/>
      <c r="B90" s="20"/>
      <c r="C90" s="21"/>
      <c r="D90" s="22"/>
      <c r="E90" s="22"/>
      <c r="F90" s="23" t="str">
        <f aca="false">IF(OR(D90="",E90=""),"",E90-D90)</f>
        <v/>
      </c>
      <c r="G90" s="24"/>
      <c r="H90" s="24"/>
      <c r="I90" s="24"/>
      <c r="J90" s="25" t="str">
        <f aca="false">IF(OR(F90="",B90&lt;&gt;"Confirmed"),"",F90*G90+IF(H90="",Setup!$C$19,H90)+I90)</f>
        <v/>
      </c>
      <c r="K90" s="26" t="n">
        <f aca="false">IFERROR(INDEX(Setup!$C$10:$C$14,MATCH(A90,Setup!$B$10:$B$14,0)),0)</f>
        <v>0</v>
      </c>
      <c r="L90" s="25" t="str">
        <f aca="false">IF(J90="","",J90*K90)</f>
        <v/>
      </c>
      <c r="M90" s="27" t="str">
        <f aca="false">IF(J90="","",J90-L90)</f>
        <v/>
      </c>
      <c r="N90" s="25" t="str">
        <f aca="false">IF(J90="","",Setup!$C$20+Setup!$C$21)</f>
        <v/>
      </c>
      <c r="O90" s="27" t="str">
        <f aca="false">IF(J90="","",M90-N90)</f>
        <v/>
      </c>
      <c r="Q90" s="28" t="n">
        <f aca="false">IF(OR(F90="",B90&lt;&gt;"Confirmed"),0,MAX(0,MIN(E90,DATE(Setup!$D$5,2,1))-MAX(D90,DATE(Setup!$D$5,1,1))))</f>
        <v>0</v>
      </c>
      <c r="R90" s="28" t="n">
        <f aca="false">IF(OR(F90="",B90&lt;&gt;"Confirmed"),0,MAX(0,MIN(E90,DATE(Setup!$D$5,3,1))-MAX(D90,DATE(Setup!$D$5,2,1))))</f>
        <v>0</v>
      </c>
      <c r="S90" s="28" t="n">
        <f aca="false">IF(OR(F90="",B90&lt;&gt;"Confirmed"),0,MAX(0,MIN(E90,DATE(Setup!$D$5,4,1))-MAX(D90,DATE(Setup!$D$5,3,1))))</f>
        <v>0</v>
      </c>
      <c r="T90" s="28" t="n">
        <f aca="false">IF(OR(F90="",B90&lt;&gt;"Confirmed"),0,MAX(0,MIN(E90,DATE(Setup!$D$5,5,1))-MAX(D90,DATE(Setup!$D$5,4,1))))</f>
        <v>0</v>
      </c>
      <c r="U90" s="28" t="n">
        <f aca="false">IF(OR(F90="",B90&lt;&gt;"Confirmed"),0,MAX(0,MIN(E90,DATE(Setup!$D$5,6,1))-MAX(D90,DATE(Setup!$D$5,5,1))))</f>
        <v>0</v>
      </c>
      <c r="V90" s="28" t="n">
        <f aca="false">IF(OR(F90="",B90&lt;&gt;"Confirmed"),0,MAX(0,MIN(E90,DATE(Setup!$D$5,7,1))-MAX(D90,DATE(Setup!$D$5,6,1))))</f>
        <v>0</v>
      </c>
      <c r="W90" s="28" t="n">
        <f aca="false">IF(OR(F90="",B90&lt;&gt;"Confirmed"),0,MAX(0,MIN(E90,DATE(Setup!$D$5,8,1))-MAX(D90,DATE(Setup!$D$5,7,1))))</f>
        <v>0</v>
      </c>
      <c r="X90" s="28" t="n">
        <f aca="false">IF(OR(F90="",B90&lt;&gt;"Confirmed"),0,MAX(0,MIN(E90,DATE(Setup!$D$5,9,1))-MAX(D90,DATE(Setup!$D$5,8,1))))</f>
        <v>0</v>
      </c>
      <c r="Y90" s="28" t="n">
        <f aca="false">IF(OR(F90="",B90&lt;&gt;"Confirmed"),0,MAX(0,MIN(E90,DATE(Setup!$D$5,10,1))-MAX(D90,DATE(Setup!$D$5,9,1))))</f>
        <v>0</v>
      </c>
      <c r="Z90" s="28" t="n">
        <f aca="false">IF(OR(F90="",B90&lt;&gt;"Confirmed"),0,MAX(0,MIN(E90,DATE(Setup!$D$5,11,1))-MAX(D90,DATE(Setup!$D$5,10,1))))</f>
        <v>0</v>
      </c>
      <c r="AA90" s="28" t="n">
        <f aca="false">IF(OR(F90="",B90&lt;&gt;"Confirmed"),0,MAX(0,MIN(E90,DATE(Setup!$D$5,12,1))-MAX(D90,DATE(Setup!$D$5,11,1))))</f>
        <v>0</v>
      </c>
      <c r="AB90" s="28" t="n">
        <f aca="false">IF(OR(F90="",B90&lt;&gt;"Confirmed"),0,MAX(0,MIN(E90,DATE(Setup!$D$5,13,1))-MAX(D90,DATE(Setup!$D$5,12,1))))</f>
        <v>0</v>
      </c>
      <c r="AD90" s="28" t="n">
        <f aca="false">IFERROR(IF(J90="",0,J90/F90),0)</f>
        <v>0</v>
      </c>
      <c r="AE90" s="28" t="n">
        <f aca="false">IFERROR(IF(J90="",0,L90/F90),0)</f>
        <v>0</v>
      </c>
      <c r="AF90" s="28" t="n">
        <f aca="false">IFERROR(IF(J90="",0,N90/F90),0)</f>
        <v>0</v>
      </c>
    </row>
    <row r="91" customFormat="false" ht="15" hidden="false" customHeight="false" outlineLevel="0" collapsed="false">
      <c r="A91" s="20"/>
      <c r="B91" s="20"/>
      <c r="C91" s="21"/>
      <c r="D91" s="22"/>
      <c r="E91" s="22"/>
      <c r="F91" s="23" t="str">
        <f aca="false">IF(OR(D91="",E91=""),"",E91-D91)</f>
        <v/>
      </c>
      <c r="G91" s="24"/>
      <c r="H91" s="24"/>
      <c r="I91" s="24"/>
      <c r="J91" s="25" t="str">
        <f aca="false">IF(OR(F91="",B91&lt;&gt;"Confirmed"),"",F91*G91+IF(H91="",Setup!$C$19,H91)+I91)</f>
        <v/>
      </c>
      <c r="K91" s="26" t="n">
        <f aca="false">IFERROR(INDEX(Setup!$C$10:$C$14,MATCH(A91,Setup!$B$10:$B$14,0)),0)</f>
        <v>0</v>
      </c>
      <c r="L91" s="25" t="str">
        <f aca="false">IF(J91="","",J91*K91)</f>
        <v/>
      </c>
      <c r="M91" s="27" t="str">
        <f aca="false">IF(J91="","",J91-L91)</f>
        <v/>
      </c>
      <c r="N91" s="25" t="str">
        <f aca="false">IF(J91="","",Setup!$C$20+Setup!$C$21)</f>
        <v/>
      </c>
      <c r="O91" s="27" t="str">
        <f aca="false">IF(J91="","",M91-N91)</f>
        <v/>
      </c>
      <c r="Q91" s="28" t="n">
        <f aca="false">IF(OR(F91="",B91&lt;&gt;"Confirmed"),0,MAX(0,MIN(E91,DATE(Setup!$D$5,2,1))-MAX(D91,DATE(Setup!$D$5,1,1))))</f>
        <v>0</v>
      </c>
      <c r="R91" s="28" t="n">
        <f aca="false">IF(OR(F91="",B91&lt;&gt;"Confirmed"),0,MAX(0,MIN(E91,DATE(Setup!$D$5,3,1))-MAX(D91,DATE(Setup!$D$5,2,1))))</f>
        <v>0</v>
      </c>
      <c r="S91" s="28" t="n">
        <f aca="false">IF(OR(F91="",B91&lt;&gt;"Confirmed"),0,MAX(0,MIN(E91,DATE(Setup!$D$5,4,1))-MAX(D91,DATE(Setup!$D$5,3,1))))</f>
        <v>0</v>
      </c>
      <c r="T91" s="28" t="n">
        <f aca="false">IF(OR(F91="",B91&lt;&gt;"Confirmed"),0,MAX(0,MIN(E91,DATE(Setup!$D$5,5,1))-MAX(D91,DATE(Setup!$D$5,4,1))))</f>
        <v>0</v>
      </c>
      <c r="U91" s="28" t="n">
        <f aca="false">IF(OR(F91="",B91&lt;&gt;"Confirmed"),0,MAX(0,MIN(E91,DATE(Setup!$D$5,6,1))-MAX(D91,DATE(Setup!$D$5,5,1))))</f>
        <v>0</v>
      </c>
      <c r="V91" s="28" t="n">
        <f aca="false">IF(OR(F91="",B91&lt;&gt;"Confirmed"),0,MAX(0,MIN(E91,DATE(Setup!$D$5,7,1))-MAX(D91,DATE(Setup!$D$5,6,1))))</f>
        <v>0</v>
      </c>
      <c r="W91" s="28" t="n">
        <f aca="false">IF(OR(F91="",B91&lt;&gt;"Confirmed"),0,MAX(0,MIN(E91,DATE(Setup!$D$5,8,1))-MAX(D91,DATE(Setup!$D$5,7,1))))</f>
        <v>0</v>
      </c>
      <c r="X91" s="28" t="n">
        <f aca="false">IF(OR(F91="",B91&lt;&gt;"Confirmed"),0,MAX(0,MIN(E91,DATE(Setup!$D$5,9,1))-MAX(D91,DATE(Setup!$D$5,8,1))))</f>
        <v>0</v>
      </c>
      <c r="Y91" s="28" t="n">
        <f aca="false">IF(OR(F91="",B91&lt;&gt;"Confirmed"),0,MAX(0,MIN(E91,DATE(Setup!$D$5,10,1))-MAX(D91,DATE(Setup!$D$5,9,1))))</f>
        <v>0</v>
      </c>
      <c r="Z91" s="28" t="n">
        <f aca="false">IF(OR(F91="",B91&lt;&gt;"Confirmed"),0,MAX(0,MIN(E91,DATE(Setup!$D$5,11,1))-MAX(D91,DATE(Setup!$D$5,10,1))))</f>
        <v>0</v>
      </c>
      <c r="AA91" s="28" t="n">
        <f aca="false">IF(OR(F91="",B91&lt;&gt;"Confirmed"),0,MAX(0,MIN(E91,DATE(Setup!$D$5,12,1))-MAX(D91,DATE(Setup!$D$5,11,1))))</f>
        <v>0</v>
      </c>
      <c r="AB91" s="28" t="n">
        <f aca="false">IF(OR(F91="",B91&lt;&gt;"Confirmed"),0,MAX(0,MIN(E91,DATE(Setup!$D$5,13,1))-MAX(D91,DATE(Setup!$D$5,12,1))))</f>
        <v>0</v>
      </c>
      <c r="AD91" s="28" t="n">
        <f aca="false">IFERROR(IF(J91="",0,J91/F91),0)</f>
        <v>0</v>
      </c>
      <c r="AE91" s="28" t="n">
        <f aca="false">IFERROR(IF(J91="",0,L91/F91),0)</f>
        <v>0</v>
      </c>
      <c r="AF91" s="28" t="n">
        <f aca="false">IFERROR(IF(J91="",0,N91/F91),0)</f>
        <v>0</v>
      </c>
    </row>
    <row r="92" customFormat="false" ht="15" hidden="false" customHeight="false" outlineLevel="0" collapsed="false">
      <c r="A92" s="20"/>
      <c r="B92" s="20"/>
      <c r="C92" s="21"/>
      <c r="D92" s="22"/>
      <c r="E92" s="22"/>
      <c r="F92" s="23" t="str">
        <f aca="false">IF(OR(D92="",E92=""),"",E92-D92)</f>
        <v/>
      </c>
      <c r="G92" s="24"/>
      <c r="H92" s="24"/>
      <c r="I92" s="24"/>
      <c r="J92" s="25" t="str">
        <f aca="false">IF(OR(F92="",B92&lt;&gt;"Confirmed"),"",F92*G92+IF(H92="",Setup!$C$19,H92)+I92)</f>
        <v/>
      </c>
      <c r="K92" s="26" t="n">
        <f aca="false">IFERROR(INDEX(Setup!$C$10:$C$14,MATCH(A92,Setup!$B$10:$B$14,0)),0)</f>
        <v>0</v>
      </c>
      <c r="L92" s="25" t="str">
        <f aca="false">IF(J92="","",J92*K92)</f>
        <v/>
      </c>
      <c r="M92" s="27" t="str">
        <f aca="false">IF(J92="","",J92-L92)</f>
        <v/>
      </c>
      <c r="N92" s="25" t="str">
        <f aca="false">IF(J92="","",Setup!$C$20+Setup!$C$21)</f>
        <v/>
      </c>
      <c r="O92" s="27" t="str">
        <f aca="false">IF(J92="","",M92-N92)</f>
        <v/>
      </c>
      <c r="Q92" s="28" t="n">
        <f aca="false">IF(OR(F92="",B92&lt;&gt;"Confirmed"),0,MAX(0,MIN(E92,DATE(Setup!$D$5,2,1))-MAX(D92,DATE(Setup!$D$5,1,1))))</f>
        <v>0</v>
      </c>
      <c r="R92" s="28" t="n">
        <f aca="false">IF(OR(F92="",B92&lt;&gt;"Confirmed"),0,MAX(0,MIN(E92,DATE(Setup!$D$5,3,1))-MAX(D92,DATE(Setup!$D$5,2,1))))</f>
        <v>0</v>
      </c>
      <c r="S92" s="28" t="n">
        <f aca="false">IF(OR(F92="",B92&lt;&gt;"Confirmed"),0,MAX(0,MIN(E92,DATE(Setup!$D$5,4,1))-MAX(D92,DATE(Setup!$D$5,3,1))))</f>
        <v>0</v>
      </c>
      <c r="T92" s="28" t="n">
        <f aca="false">IF(OR(F92="",B92&lt;&gt;"Confirmed"),0,MAX(0,MIN(E92,DATE(Setup!$D$5,5,1))-MAX(D92,DATE(Setup!$D$5,4,1))))</f>
        <v>0</v>
      </c>
      <c r="U92" s="28" t="n">
        <f aca="false">IF(OR(F92="",B92&lt;&gt;"Confirmed"),0,MAX(0,MIN(E92,DATE(Setup!$D$5,6,1))-MAX(D92,DATE(Setup!$D$5,5,1))))</f>
        <v>0</v>
      </c>
      <c r="V92" s="28" t="n">
        <f aca="false">IF(OR(F92="",B92&lt;&gt;"Confirmed"),0,MAX(0,MIN(E92,DATE(Setup!$D$5,7,1))-MAX(D92,DATE(Setup!$D$5,6,1))))</f>
        <v>0</v>
      </c>
      <c r="W92" s="28" t="n">
        <f aca="false">IF(OR(F92="",B92&lt;&gt;"Confirmed"),0,MAX(0,MIN(E92,DATE(Setup!$D$5,8,1))-MAX(D92,DATE(Setup!$D$5,7,1))))</f>
        <v>0</v>
      </c>
      <c r="X92" s="28" t="n">
        <f aca="false">IF(OR(F92="",B92&lt;&gt;"Confirmed"),0,MAX(0,MIN(E92,DATE(Setup!$D$5,9,1))-MAX(D92,DATE(Setup!$D$5,8,1))))</f>
        <v>0</v>
      </c>
      <c r="Y92" s="28" t="n">
        <f aca="false">IF(OR(F92="",B92&lt;&gt;"Confirmed"),0,MAX(0,MIN(E92,DATE(Setup!$D$5,10,1))-MAX(D92,DATE(Setup!$D$5,9,1))))</f>
        <v>0</v>
      </c>
      <c r="Z92" s="28" t="n">
        <f aca="false">IF(OR(F92="",B92&lt;&gt;"Confirmed"),0,MAX(0,MIN(E92,DATE(Setup!$D$5,11,1))-MAX(D92,DATE(Setup!$D$5,10,1))))</f>
        <v>0</v>
      </c>
      <c r="AA92" s="28" t="n">
        <f aca="false">IF(OR(F92="",B92&lt;&gt;"Confirmed"),0,MAX(0,MIN(E92,DATE(Setup!$D$5,12,1))-MAX(D92,DATE(Setup!$D$5,11,1))))</f>
        <v>0</v>
      </c>
      <c r="AB92" s="28" t="n">
        <f aca="false">IF(OR(F92="",B92&lt;&gt;"Confirmed"),0,MAX(0,MIN(E92,DATE(Setup!$D$5,13,1))-MAX(D92,DATE(Setup!$D$5,12,1))))</f>
        <v>0</v>
      </c>
      <c r="AD92" s="28" t="n">
        <f aca="false">IFERROR(IF(J92="",0,J92/F92),0)</f>
        <v>0</v>
      </c>
      <c r="AE92" s="28" t="n">
        <f aca="false">IFERROR(IF(J92="",0,L92/F92),0)</f>
        <v>0</v>
      </c>
      <c r="AF92" s="28" t="n">
        <f aca="false">IFERROR(IF(J92="",0,N92/F92),0)</f>
        <v>0</v>
      </c>
    </row>
    <row r="93" customFormat="false" ht="15" hidden="false" customHeight="false" outlineLevel="0" collapsed="false">
      <c r="A93" s="20"/>
      <c r="B93" s="20"/>
      <c r="C93" s="21"/>
      <c r="D93" s="22"/>
      <c r="E93" s="22"/>
      <c r="F93" s="23" t="str">
        <f aca="false">IF(OR(D93="",E93=""),"",E93-D93)</f>
        <v/>
      </c>
      <c r="G93" s="24"/>
      <c r="H93" s="24"/>
      <c r="I93" s="24"/>
      <c r="J93" s="25" t="str">
        <f aca="false">IF(OR(F93="",B93&lt;&gt;"Confirmed"),"",F93*G93+IF(H93="",Setup!$C$19,H93)+I93)</f>
        <v/>
      </c>
      <c r="K93" s="26" t="n">
        <f aca="false">IFERROR(INDEX(Setup!$C$10:$C$14,MATCH(A93,Setup!$B$10:$B$14,0)),0)</f>
        <v>0</v>
      </c>
      <c r="L93" s="25" t="str">
        <f aca="false">IF(J93="","",J93*K93)</f>
        <v/>
      </c>
      <c r="M93" s="27" t="str">
        <f aca="false">IF(J93="","",J93-L93)</f>
        <v/>
      </c>
      <c r="N93" s="25" t="str">
        <f aca="false">IF(J93="","",Setup!$C$20+Setup!$C$21)</f>
        <v/>
      </c>
      <c r="O93" s="27" t="str">
        <f aca="false">IF(J93="","",M93-N93)</f>
        <v/>
      </c>
      <c r="Q93" s="28" t="n">
        <f aca="false">IF(OR(F93="",B93&lt;&gt;"Confirmed"),0,MAX(0,MIN(E93,DATE(Setup!$D$5,2,1))-MAX(D93,DATE(Setup!$D$5,1,1))))</f>
        <v>0</v>
      </c>
      <c r="R93" s="28" t="n">
        <f aca="false">IF(OR(F93="",B93&lt;&gt;"Confirmed"),0,MAX(0,MIN(E93,DATE(Setup!$D$5,3,1))-MAX(D93,DATE(Setup!$D$5,2,1))))</f>
        <v>0</v>
      </c>
      <c r="S93" s="28" t="n">
        <f aca="false">IF(OR(F93="",B93&lt;&gt;"Confirmed"),0,MAX(0,MIN(E93,DATE(Setup!$D$5,4,1))-MAX(D93,DATE(Setup!$D$5,3,1))))</f>
        <v>0</v>
      </c>
      <c r="T93" s="28" t="n">
        <f aca="false">IF(OR(F93="",B93&lt;&gt;"Confirmed"),0,MAX(0,MIN(E93,DATE(Setup!$D$5,5,1))-MAX(D93,DATE(Setup!$D$5,4,1))))</f>
        <v>0</v>
      </c>
      <c r="U93" s="28" t="n">
        <f aca="false">IF(OR(F93="",B93&lt;&gt;"Confirmed"),0,MAX(0,MIN(E93,DATE(Setup!$D$5,6,1))-MAX(D93,DATE(Setup!$D$5,5,1))))</f>
        <v>0</v>
      </c>
      <c r="V93" s="28" t="n">
        <f aca="false">IF(OR(F93="",B93&lt;&gt;"Confirmed"),0,MAX(0,MIN(E93,DATE(Setup!$D$5,7,1))-MAX(D93,DATE(Setup!$D$5,6,1))))</f>
        <v>0</v>
      </c>
      <c r="W93" s="28" t="n">
        <f aca="false">IF(OR(F93="",B93&lt;&gt;"Confirmed"),0,MAX(0,MIN(E93,DATE(Setup!$D$5,8,1))-MAX(D93,DATE(Setup!$D$5,7,1))))</f>
        <v>0</v>
      </c>
      <c r="X93" s="28" t="n">
        <f aca="false">IF(OR(F93="",B93&lt;&gt;"Confirmed"),0,MAX(0,MIN(E93,DATE(Setup!$D$5,9,1))-MAX(D93,DATE(Setup!$D$5,8,1))))</f>
        <v>0</v>
      </c>
      <c r="Y93" s="28" t="n">
        <f aca="false">IF(OR(F93="",B93&lt;&gt;"Confirmed"),0,MAX(0,MIN(E93,DATE(Setup!$D$5,10,1))-MAX(D93,DATE(Setup!$D$5,9,1))))</f>
        <v>0</v>
      </c>
      <c r="Z93" s="28" t="n">
        <f aca="false">IF(OR(F93="",B93&lt;&gt;"Confirmed"),0,MAX(0,MIN(E93,DATE(Setup!$D$5,11,1))-MAX(D93,DATE(Setup!$D$5,10,1))))</f>
        <v>0</v>
      </c>
      <c r="AA93" s="28" t="n">
        <f aca="false">IF(OR(F93="",B93&lt;&gt;"Confirmed"),0,MAX(0,MIN(E93,DATE(Setup!$D$5,12,1))-MAX(D93,DATE(Setup!$D$5,11,1))))</f>
        <v>0</v>
      </c>
      <c r="AB93" s="28" t="n">
        <f aca="false">IF(OR(F93="",B93&lt;&gt;"Confirmed"),0,MAX(0,MIN(E93,DATE(Setup!$D$5,13,1))-MAX(D93,DATE(Setup!$D$5,12,1))))</f>
        <v>0</v>
      </c>
      <c r="AD93" s="28" t="n">
        <f aca="false">IFERROR(IF(J93="",0,J93/F93),0)</f>
        <v>0</v>
      </c>
      <c r="AE93" s="28" t="n">
        <f aca="false">IFERROR(IF(J93="",0,L93/F93),0)</f>
        <v>0</v>
      </c>
      <c r="AF93" s="28" t="n">
        <f aca="false">IFERROR(IF(J93="",0,N93/F93),0)</f>
        <v>0</v>
      </c>
    </row>
    <row r="94" customFormat="false" ht="15" hidden="false" customHeight="false" outlineLevel="0" collapsed="false">
      <c r="A94" s="20"/>
      <c r="B94" s="20"/>
      <c r="C94" s="21"/>
      <c r="D94" s="22"/>
      <c r="E94" s="22"/>
      <c r="F94" s="23" t="str">
        <f aca="false">IF(OR(D94="",E94=""),"",E94-D94)</f>
        <v/>
      </c>
      <c r="G94" s="24"/>
      <c r="H94" s="24"/>
      <c r="I94" s="24"/>
      <c r="J94" s="25" t="str">
        <f aca="false">IF(OR(F94="",B94&lt;&gt;"Confirmed"),"",F94*G94+IF(H94="",Setup!$C$19,H94)+I94)</f>
        <v/>
      </c>
      <c r="K94" s="26" t="n">
        <f aca="false">IFERROR(INDEX(Setup!$C$10:$C$14,MATCH(A94,Setup!$B$10:$B$14,0)),0)</f>
        <v>0</v>
      </c>
      <c r="L94" s="25" t="str">
        <f aca="false">IF(J94="","",J94*K94)</f>
        <v/>
      </c>
      <c r="M94" s="27" t="str">
        <f aca="false">IF(J94="","",J94-L94)</f>
        <v/>
      </c>
      <c r="N94" s="25" t="str">
        <f aca="false">IF(J94="","",Setup!$C$20+Setup!$C$21)</f>
        <v/>
      </c>
      <c r="O94" s="27" t="str">
        <f aca="false">IF(J94="","",M94-N94)</f>
        <v/>
      </c>
      <c r="Q94" s="28" t="n">
        <f aca="false">IF(OR(F94="",B94&lt;&gt;"Confirmed"),0,MAX(0,MIN(E94,DATE(Setup!$D$5,2,1))-MAX(D94,DATE(Setup!$D$5,1,1))))</f>
        <v>0</v>
      </c>
      <c r="R94" s="28" t="n">
        <f aca="false">IF(OR(F94="",B94&lt;&gt;"Confirmed"),0,MAX(0,MIN(E94,DATE(Setup!$D$5,3,1))-MAX(D94,DATE(Setup!$D$5,2,1))))</f>
        <v>0</v>
      </c>
      <c r="S94" s="28" t="n">
        <f aca="false">IF(OR(F94="",B94&lt;&gt;"Confirmed"),0,MAX(0,MIN(E94,DATE(Setup!$D$5,4,1))-MAX(D94,DATE(Setup!$D$5,3,1))))</f>
        <v>0</v>
      </c>
      <c r="T94" s="28" t="n">
        <f aca="false">IF(OR(F94="",B94&lt;&gt;"Confirmed"),0,MAX(0,MIN(E94,DATE(Setup!$D$5,5,1))-MAX(D94,DATE(Setup!$D$5,4,1))))</f>
        <v>0</v>
      </c>
      <c r="U94" s="28" t="n">
        <f aca="false">IF(OR(F94="",B94&lt;&gt;"Confirmed"),0,MAX(0,MIN(E94,DATE(Setup!$D$5,6,1))-MAX(D94,DATE(Setup!$D$5,5,1))))</f>
        <v>0</v>
      </c>
      <c r="V94" s="28" t="n">
        <f aca="false">IF(OR(F94="",B94&lt;&gt;"Confirmed"),0,MAX(0,MIN(E94,DATE(Setup!$D$5,7,1))-MAX(D94,DATE(Setup!$D$5,6,1))))</f>
        <v>0</v>
      </c>
      <c r="W94" s="28" t="n">
        <f aca="false">IF(OR(F94="",B94&lt;&gt;"Confirmed"),0,MAX(0,MIN(E94,DATE(Setup!$D$5,8,1))-MAX(D94,DATE(Setup!$D$5,7,1))))</f>
        <v>0</v>
      </c>
      <c r="X94" s="28" t="n">
        <f aca="false">IF(OR(F94="",B94&lt;&gt;"Confirmed"),0,MAX(0,MIN(E94,DATE(Setup!$D$5,9,1))-MAX(D94,DATE(Setup!$D$5,8,1))))</f>
        <v>0</v>
      </c>
      <c r="Y94" s="28" t="n">
        <f aca="false">IF(OR(F94="",B94&lt;&gt;"Confirmed"),0,MAX(0,MIN(E94,DATE(Setup!$D$5,10,1))-MAX(D94,DATE(Setup!$D$5,9,1))))</f>
        <v>0</v>
      </c>
      <c r="Z94" s="28" t="n">
        <f aca="false">IF(OR(F94="",B94&lt;&gt;"Confirmed"),0,MAX(0,MIN(E94,DATE(Setup!$D$5,11,1))-MAX(D94,DATE(Setup!$D$5,10,1))))</f>
        <v>0</v>
      </c>
      <c r="AA94" s="28" t="n">
        <f aca="false">IF(OR(F94="",B94&lt;&gt;"Confirmed"),0,MAX(0,MIN(E94,DATE(Setup!$D$5,12,1))-MAX(D94,DATE(Setup!$D$5,11,1))))</f>
        <v>0</v>
      </c>
      <c r="AB94" s="28" t="n">
        <f aca="false">IF(OR(F94="",B94&lt;&gt;"Confirmed"),0,MAX(0,MIN(E94,DATE(Setup!$D$5,13,1))-MAX(D94,DATE(Setup!$D$5,12,1))))</f>
        <v>0</v>
      </c>
      <c r="AD94" s="28" t="n">
        <f aca="false">IFERROR(IF(J94="",0,J94/F94),0)</f>
        <v>0</v>
      </c>
      <c r="AE94" s="28" t="n">
        <f aca="false">IFERROR(IF(J94="",0,L94/F94),0)</f>
        <v>0</v>
      </c>
      <c r="AF94" s="28" t="n">
        <f aca="false">IFERROR(IF(J94="",0,N94/F94),0)</f>
        <v>0</v>
      </c>
    </row>
    <row r="95" customFormat="false" ht="15" hidden="false" customHeight="false" outlineLevel="0" collapsed="false">
      <c r="A95" s="20"/>
      <c r="B95" s="20"/>
      <c r="C95" s="21"/>
      <c r="D95" s="22"/>
      <c r="E95" s="22"/>
      <c r="F95" s="23" t="str">
        <f aca="false">IF(OR(D95="",E95=""),"",E95-D95)</f>
        <v/>
      </c>
      <c r="G95" s="24"/>
      <c r="H95" s="24"/>
      <c r="I95" s="24"/>
      <c r="J95" s="25" t="str">
        <f aca="false">IF(OR(F95="",B95&lt;&gt;"Confirmed"),"",F95*G95+IF(H95="",Setup!$C$19,H95)+I95)</f>
        <v/>
      </c>
      <c r="K95" s="26" t="n">
        <f aca="false">IFERROR(INDEX(Setup!$C$10:$C$14,MATCH(A95,Setup!$B$10:$B$14,0)),0)</f>
        <v>0</v>
      </c>
      <c r="L95" s="25" t="str">
        <f aca="false">IF(J95="","",J95*K95)</f>
        <v/>
      </c>
      <c r="M95" s="27" t="str">
        <f aca="false">IF(J95="","",J95-L95)</f>
        <v/>
      </c>
      <c r="N95" s="25" t="str">
        <f aca="false">IF(J95="","",Setup!$C$20+Setup!$C$21)</f>
        <v/>
      </c>
      <c r="O95" s="27" t="str">
        <f aca="false">IF(J95="","",M95-N95)</f>
        <v/>
      </c>
      <c r="Q95" s="28" t="n">
        <f aca="false">IF(OR(F95="",B95&lt;&gt;"Confirmed"),0,MAX(0,MIN(E95,DATE(Setup!$D$5,2,1))-MAX(D95,DATE(Setup!$D$5,1,1))))</f>
        <v>0</v>
      </c>
      <c r="R95" s="28" t="n">
        <f aca="false">IF(OR(F95="",B95&lt;&gt;"Confirmed"),0,MAX(0,MIN(E95,DATE(Setup!$D$5,3,1))-MAX(D95,DATE(Setup!$D$5,2,1))))</f>
        <v>0</v>
      </c>
      <c r="S95" s="28" t="n">
        <f aca="false">IF(OR(F95="",B95&lt;&gt;"Confirmed"),0,MAX(0,MIN(E95,DATE(Setup!$D$5,4,1))-MAX(D95,DATE(Setup!$D$5,3,1))))</f>
        <v>0</v>
      </c>
      <c r="T95" s="28" t="n">
        <f aca="false">IF(OR(F95="",B95&lt;&gt;"Confirmed"),0,MAX(0,MIN(E95,DATE(Setup!$D$5,5,1))-MAX(D95,DATE(Setup!$D$5,4,1))))</f>
        <v>0</v>
      </c>
      <c r="U95" s="28" t="n">
        <f aca="false">IF(OR(F95="",B95&lt;&gt;"Confirmed"),0,MAX(0,MIN(E95,DATE(Setup!$D$5,6,1))-MAX(D95,DATE(Setup!$D$5,5,1))))</f>
        <v>0</v>
      </c>
      <c r="V95" s="28" t="n">
        <f aca="false">IF(OR(F95="",B95&lt;&gt;"Confirmed"),0,MAX(0,MIN(E95,DATE(Setup!$D$5,7,1))-MAX(D95,DATE(Setup!$D$5,6,1))))</f>
        <v>0</v>
      </c>
      <c r="W95" s="28" t="n">
        <f aca="false">IF(OR(F95="",B95&lt;&gt;"Confirmed"),0,MAX(0,MIN(E95,DATE(Setup!$D$5,8,1))-MAX(D95,DATE(Setup!$D$5,7,1))))</f>
        <v>0</v>
      </c>
      <c r="X95" s="28" t="n">
        <f aca="false">IF(OR(F95="",B95&lt;&gt;"Confirmed"),0,MAX(0,MIN(E95,DATE(Setup!$D$5,9,1))-MAX(D95,DATE(Setup!$D$5,8,1))))</f>
        <v>0</v>
      </c>
      <c r="Y95" s="28" t="n">
        <f aca="false">IF(OR(F95="",B95&lt;&gt;"Confirmed"),0,MAX(0,MIN(E95,DATE(Setup!$D$5,10,1))-MAX(D95,DATE(Setup!$D$5,9,1))))</f>
        <v>0</v>
      </c>
      <c r="Z95" s="28" t="n">
        <f aca="false">IF(OR(F95="",B95&lt;&gt;"Confirmed"),0,MAX(0,MIN(E95,DATE(Setup!$D$5,11,1))-MAX(D95,DATE(Setup!$D$5,10,1))))</f>
        <v>0</v>
      </c>
      <c r="AA95" s="28" t="n">
        <f aca="false">IF(OR(F95="",B95&lt;&gt;"Confirmed"),0,MAX(0,MIN(E95,DATE(Setup!$D$5,12,1))-MAX(D95,DATE(Setup!$D$5,11,1))))</f>
        <v>0</v>
      </c>
      <c r="AB95" s="28" t="n">
        <f aca="false">IF(OR(F95="",B95&lt;&gt;"Confirmed"),0,MAX(0,MIN(E95,DATE(Setup!$D$5,13,1))-MAX(D95,DATE(Setup!$D$5,12,1))))</f>
        <v>0</v>
      </c>
      <c r="AD95" s="28" t="n">
        <f aca="false">IFERROR(IF(J95="",0,J95/F95),0)</f>
        <v>0</v>
      </c>
      <c r="AE95" s="28" t="n">
        <f aca="false">IFERROR(IF(J95="",0,L95/F95),0)</f>
        <v>0</v>
      </c>
      <c r="AF95" s="28" t="n">
        <f aca="false">IFERROR(IF(J95="",0,N95/F95),0)</f>
        <v>0</v>
      </c>
    </row>
    <row r="96" customFormat="false" ht="15" hidden="false" customHeight="false" outlineLevel="0" collapsed="false">
      <c r="A96" s="20"/>
      <c r="B96" s="20"/>
      <c r="C96" s="21"/>
      <c r="D96" s="22"/>
      <c r="E96" s="22"/>
      <c r="F96" s="23" t="str">
        <f aca="false">IF(OR(D96="",E96=""),"",E96-D96)</f>
        <v/>
      </c>
      <c r="G96" s="24"/>
      <c r="H96" s="24"/>
      <c r="I96" s="24"/>
      <c r="J96" s="25" t="str">
        <f aca="false">IF(OR(F96="",B96&lt;&gt;"Confirmed"),"",F96*G96+IF(H96="",Setup!$C$19,H96)+I96)</f>
        <v/>
      </c>
      <c r="K96" s="26" t="n">
        <f aca="false">IFERROR(INDEX(Setup!$C$10:$C$14,MATCH(A96,Setup!$B$10:$B$14,0)),0)</f>
        <v>0</v>
      </c>
      <c r="L96" s="25" t="str">
        <f aca="false">IF(J96="","",J96*K96)</f>
        <v/>
      </c>
      <c r="M96" s="27" t="str">
        <f aca="false">IF(J96="","",J96-L96)</f>
        <v/>
      </c>
      <c r="N96" s="25" t="str">
        <f aca="false">IF(J96="","",Setup!$C$20+Setup!$C$21)</f>
        <v/>
      </c>
      <c r="O96" s="27" t="str">
        <f aca="false">IF(J96="","",M96-N96)</f>
        <v/>
      </c>
      <c r="Q96" s="28" t="n">
        <f aca="false">IF(OR(F96="",B96&lt;&gt;"Confirmed"),0,MAX(0,MIN(E96,DATE(Setup!$D$5,2,1))-MAX(D96,DATE(Setup!$D$5,1,1))))</f>
        <v>0</v>
      </c>
      <c r="R96" s="28" t="n">
        <f aca="false">IF(OR(F96="",B96&lt;&gt;"Confirmed"),0,MAX(0,MIN(E96,DATE(Setup!$D$5,3,1))-MAX(D96,DATE(Setup!$D$5,2,1))))</f>
        <v>0</v>
      </c>
      <c r="S96" s="28" t="n">
        <f aca="false">IF(OR(F96="",B96&lt;&gt;"Confirmed"),0,MAX(0,MIN(E96,DATE(Setup!$D$5,4,1))-MAX(D96,DATE(Setup!$D$5,3,1))))</f>
        <v>0</v>
      </c>
      <c r="T96" s="28" t="n">
        <f aca="false">IF(OR(F96="",B96&lt;&gt;"Confirmed"),0,MAX(0,MIN(E96,DATE(Setup!$D$5,5,1))-MAX(D96,DATE(Setup!$D$5,4,1))))</f>
        <v>0</v>
      </c>
      <c r="U96" s="28" t="n">
        <f aca="false">IF(OR(F96="",B96&lt;&gt;"Confirmed"),0,MAX(0,MIN(E96,DATE(Setup!$D$5,6,1))-MAX(D96,DATE(Setup!$D$5,5,1))))</f>
        <v>0</v>
      </c>
      <c r="V96" s="28" t="n">
        <f aca="false">IF(OR(F96="",B96&lt;&gt;"Confirmed"),0,MAX(0,MIN(E96,DATE(Setup!$D$5,7,1))-MAX(D96,DATE(Setup!$D$5,6,1))))</f>
        <v>0</v>
      </c>
      <c r="W96" s="28" t="n">
        <f aca="false">IF(OR(F96="",B96&lt;&gt;"Confirmed"),0,MAX(0,MIN(E96,DATE(Setup!$D$5,8,1))-MAX(D96,DATE(Setup!$D$5,7,1))))</f>
        <v>0</v>
      </c>
      <c r="X96" s="28" t="n">
        <f aca="false">IF(OR(F96="",B96&lt;&gt;"Confirmed"),0,MAX(0,MIN(E96,DATE(Setup!$D$5,9,1))-MAX(D96,DATE(Setup!$D$5,8,1))))</f>
        <v>0</v>
      </c>
      <c r="Y96" s="28" t="n">
        <f aca="false">IF(OR(F96="",B96&lt;&gt;"Confirmed"),0,MAX(0,MIN(E96,DATE(Setup!$D$5,10,1))-MAX(D96,DATE(Setup!$D$5,9,1))))</f>
        <v>0</v>
      </c>
      <c r="Z96" s="28" t="n">
        <f aca="false">IF(OR(F96="",B96&lt;&gt;"Confirmed"),0,MAX(0,MIN(E96,DATE(Setup!$D$5,11,1))-MAX(D96,DATE(Setup!$D$5,10,1))))</f>
        <v>0</v>
      </c>
      <c r="AA96" s="28" t="n">
        <f aca="false">IF(OR(F96="",B96&lt;&gt;"Confirmed"),0,MAX(0,MIN(E96,DATE(Setup!$D$5,12,1))-MAX(D96,DATE(Setup!$D$5,11,1))))</f>
        <v>0</v>
      </c>
      <c r="AB96" s="28" t="n">
        <f aca="false">IF(OR(F96="",B96&lt;&gt;"Confirmed"),0,MAX(0,MIN(E96,DATE(Setup!$D$5,13,1))-MAX(D96,DATE(Setup!$D$5,12,1))))</f>
        <v>0</v>
      </c>
      <c r="AD96" s="28" t="n">
        <f aca="false">IFERROR(IF(J96="",0,J96/F96),0)</f>
        <v>0</v>
      </c>
      <c r="AE96" s="28" t="n">
        <f aca="false">IFERROR(IF(J96="",0,L96/F96),0)</f>
        <v>0</v>
      </c>
      <c r="AF96" s="28" t="n">
        <f aca="false">IFERROR(IF(J96="",0,N96/F96),0)</f>
        <v>0</v>
      </c>
    </row>
    <row r="97" customFormat="false" ht="15" hidden="false" customHeight="false" outlineLevel="0" collapsed="false">
      <c r="A97" s="20"/>
      <c r="B97" s="20"/>
      <c r="C97" s="21"/>
      <c r="D97" s="22"/>
      <c r="E97" s="22"/>
      <c r="F97" s="23" t="str">
        <f aca="false">IF(OR(D97="",E97=""),"",E97-D97)</f>
        <v/>
      </c>
      <c r="G97" s="24"/>
      <c r="H97" s="24"/>
      <c r="I97" s="24"/>
      <c r="J97" s="25" t="str">
        <f aca="false">IF(OR(F97="",B97&lt;&gt;"Confirmed"),"",F97*G97+IF(H97="",Setup!$C$19,H97)+I97)</f>
        <v/>
      </c>
      <c r="K97" s="26" t="n">
        <f aca="false">IFERROR(INDEX(Setup!$C$10:$C$14,MATCH(A97,Setup!$B$10:$B$14,0)),0)</f>
        <v>0</v>
      </c>
      <c r="L97" s="25" t="str">
        <f aca="false">IF(J97="","",J97*K97)</f>
        <v/>
      </c>
      <c r="M97" s="27" t="str">
        <f aca="false">IF(J97="","",J97-L97)</f>
        <v/>
      </c>
      <c r="N97" s="25" t="str">
        <f aca="false">IF(J97="","",Setup!$C$20+Setup!$C$21)</f>
        <v/>
      </c>
      <c r="O97" s="27" t="str">
        <f aca="false">IF(J97="","",M97-N97)</f>
        <v/>
      </c>
      <c r="Q97" s="28" t="n">
        <f aca="false">IF(OR(F97="",B97&lt;&gt;"Confirmed"),0,MAX(0,MIN(E97,DATE(Setup!$D$5,2,1))-MAX(D97,DATE(Setup!$D$5,1,1))))</f>
        <v>0</v>
      </c>
      <c r="R97" s="28" t="n">
        <f aca="false">IF(OR(F97="",B97&lt;&gt;"Confirmed"),0,MAX(0,MIN(E97,DATE(Setup!$D$5,3,1))-MAX(D97,DATE(Setup!$D$5,2,1))))</f>
        <v>0</v>
      </c>
      <c r="S97" s="28" t="n">
        <f aca="false">IF(OR(F97="",B97&lt;&gt;"Confirmed"),0,MAX(0,MIN(E97,DATE(Setup!$D$5,4,1))-MAX(D97,DATE(Setup!$D$5,3,1))))</f>
        <v>0</v>
      </c>
      <c r="T97" s="28" t="n">
        <f aca="false">IF(OR(F97="",B97&lt;&gt;"Confirmed"),0,MAX(0,MIN(E97,DATE(Setup!$D$5,5,1))-MAX(D97,DATE(Setup!$D$5,4,1))))</f>
        <v>0</v>
      </c>
      <c r="U97" s="28" t="n">
        <f aca="false">IF(OR(F97="",B97&lt;&gt;"Confirmed"),0,MAX(0,MIN(E97,DATE(Setup!$D$5,6,1))-MAX(D97,DATE(Setup!$D$5,5,1))))</f>
        <v>0</v>
      </c>
      <c r="V97" s="28" t="n">
        <f aca="false">IF(OR(F97="",B97&lt;&gt;"Confirmed"),0,MAX(0,MIN(E97,DATE(Setup!$D$5,7,1))-MAX(D97,DATE(Setup!$D$5,6,1))))</f>
        <v>0</v>
      </c>
      <c r="W97" s="28" t="n">
        <f aca="false">IF(OR(F97="",B97&lt;&gt;"Confirmed"),0,MAX(0,MIN(E97,DATE(Setup!$D$5,8,1))-MAX(D97,DATE(Setup!$D$5,7,1))))</f>
        <v>0</v>
      </c>
      <c r="X97" s="28" t="n">
        <f aca="false">IF(OR(F97="",B97&lt;&gt;"Confirmed"),0,MAX(0,MIN(E97,DATE(Setup!$D$5,9,1))-MAX(D97,DATE(Setup!$D$5,8,1))))</f>
        <v>0</v>
      </c>
      <c r="Y97" s="28" t="n">
        <f aca="false">IF(OR(F97="",B97&lt;&gt;"Confirmed"),0,MAX(0,MIN(E97,DATE(Setup!$D$5,10,1))-MAX(D97,DATE(Setup!$D$5,9,1))))</f>
        <v>0</v>
      </c>
      <c r="Z97" s="28" t="n">
        <f aca="false">IF(OR(F97="",B97&lt;&gt;"Confirmed"),0,MAX(0,MIN(E97,DATE(Setup!$D$5,11,1))-MAX(D97,DATE(Setup!$D$5,10,1))))</f>
        <v>0</v>
      </c>
      <c r="AA97" s="28" t="n">
        <f aca="false">IF(OR(F97="",B97&lt;&gt;"Confirmed"),0,MAX(0,MIN(E97,DATE(Setup!$D$5,12,1))-MAX(D97,DATE(Setup!$D$5,11,1))))</f>
        <v>0</v>
      </c>
      <c r="AB97" s="28" t="n">
        <f aca="false">IF(OR(F97="",B97&lt;&gt;"Confirmed"),0,MAX(0,MIN(E97,DATE(Setup!$D$5,13,1))-MAX(D97,DATE(Setup!$D$5,12,1))))</f>
        <v>0</v>
      </c>
      <c r="AD97" s="28" t="n">
        <f aca="false">IFERROR(IF(J97="",0,J97/F97),0)</f>
        <v>0</v>
      </c>
      <c r="AE97" s="28" t="n">
        <f aca="false">IFERROR(IF(J97="",0,L97/F97),0)</f>
        <v>0</v>
      </c>
      <c r="AF97" s="28" t="n">
        <f aca="false">IFERROR(IF(J97="",0,N97/F97),0)</f>
        <v>0</v>
      </c>
    </row>
    <row r="98" customFormat="false" ht="15" hidden="false" customHeight="false" outlineLevel="0" collapsed="false">
      <c r="A98" s="20"/>
      <c r="B98" s="20"/>
      <c r="C98" s="21"/>
      <c r="D98" s="22"/>
      <c r="E98" s="22"/>
      <c r="F98" s="23" t="str">
        <f aca="false">IF(OR(D98="",E98=""),"",E98-D98)</f>
        <v/>
      </c>
      <c r="G98" s="24"/>
      <c r="H98" s="24"/>
      <c r="I98" s="24"/>
      <c r="J98" s="25" t="str">
        <f aca="false">IF(OR(F98="",B98&lt;&gt;"Confirmed"),"",F98*G98+IF(H98="",Setup!$C$19,H98)+I98)</f>
        <v/>
      </c>
      <c r="K98" s="26" t="n">
        <f aca="false">IFERROR(INDEX(Setup!$C$10:$C$14,MATCH(A98,Setup!$B$10:$B$14,0)),0)</f>
        <v>0</v>
      </c>
      <c r="L98" s="25" t="str">
        <f aca="false">IF(J98="","",J98*K98)</f>
        <v/>
      </c>
      <c r="M98" s="27" t="str">
        <f aca="false">IF(J98="","",J98-L98)</f>
        <v/>
      </c>
      <c r="N98" s="25" t="str">
        <f aca="false">IF(J98="","",Setup!$C$20+Setup!$C$21)</f>
        <v/>
      </c>
      <c r="O98" s="27" t="str">
        <f aca="false">IF(J98="","",M98-N98)</f>
        <v/>
      </c>
      <c r="Q98" s="28" t="n">
        <f aca="false">IF(OR(F98="",B98&lt;&gt;"Confirmed"),0,MAX(0,MIN(E98,DATE(Setup!$D$5,2,1))-MAX(D98,DATE(Setup!$D$5,1,1))))</f>
        <v>0</v>
      </c>
      <c r="R98" s="28" t="n">
        <f aca="false">IF(OR(F98="",B98&lt;&gt;"Confirmed"),0,MAX(0,MIN(E98,DATE(Setup!$D$5,3,1))-MAX(D98,DATE(Setup!$D$5,2,1))))</f>
        <v>0</v>
      </c>
      <c r="S98" s="28" t="n">
        <f aca="false">IF(OR(F98="",B98&lt;&gt;"Confirmed"),0,MAX(0,MIN(E98,DATE(Setup!$D$5,4,1))-MAX(D98,DATE(Setup!$D$5,3,1))))</f>
        <v>0</v>
      </c>
      <c r="T98" s="28" t="n">
        <f aca="false">IF(OR(F98="",B98&lt;&gt;"Confirmed"),0,MAX(0,MIN(E98,DATE(Setup!$D$5,5,1))-MAX(D98,DATE(Setup!$D$5,4,1))))</f>
        <v>0</v>
      </c>
      <c r="U98" s="28" t="n">
        <f aca="false">IF(OR(F98="",B98&lt;&gt;"Confirmed"),0,MAX(0,MIN(E98,DATE(Setup!$D$5,6,1))-MAX(D98,DATE(Setup!$D$5,5,1))))</f>
        <v>0</v>
      </c>
      <c r="V98" s="28" t="n">
        <f aca="false">IF(OR(F98="",B98&lt;&gt;"Confirmed"),0,MAX(0,MIN(E98,DATE(Setup!$D$5,7,1))-MAX(D98,DATE(Setup!$D$5,6,1))))</f>
        <v>0</v>
      </c>
      <c r="W98" s="28" t="n">
        <f aca="false">IF(OR(F98="",B98&lt;&gt;"Confirmed"),0,MAX(0,MIN(E98,DATE(Setup!$D$5,8,1))-MAX(D98,DATE(Setup!$D$5,7,1))))</f>
        <v>0</v>
      </c>
      <c r="X98" s="28" t="n">
        <f aca="false">IF(OR(F98="",B98&lt;&gt;"Confirmed"),0,MAX(0,MIN(E98,DATE(Setup!$D$5,9,1))-MAX(D98,DATE(Setup!$D$5,8,1))))</f>
        <v>0</v>
      </c>
      <c r="Y98" s="28" t="n">
        <f aca="false">IF(OR(F98="",B98&lt;&gt;"Confirmed"),0,MAX(0,MIN(E98,DATE(Setup!$D$5,10,1))-MAX(D98,DATE(Setup!$D$5,9,1))))</f>
        <v>0</v>
      </c>
      <c r="Z98" s="28" t="n">
        <f aca="false">IF(OR(F98="",B98&lt;&gt;"Confirmed"),0,MAX(0,MIN(E98,DATE(Setup!$D$5,11,1))-MAX(D98,DATE(Setup!$D$5,10,1))))</f>
        <v>0</v>
      </c>
      <c r="AA98" s="28" t="n">
        <f aca="false">IF(OR(F98="",B98&lt;&gt;"Confirmed"),0,MAX(0,MIN(E98,DATE(Setup!$D$5,12,1))-MAX(D98,DATE(Setup!$D$5,11,1))))</f>
        <v>0</v>
      </c>
      <c r="AB98" s="28" t="n">
        <f aca="false">IF(OR(F98="",B98&lt;&gt;"Confirmed"),0,MAX(0,MIN(E98,DATE(Setup!$D$5,13,1))-MAX(D98,DATE(Setup!$D$5,12,1))))</f>
        <v>0</v>
      </c>
      <c r="AD98" s="28" t="n">
        <f aca="false">IFERROR(IF(J98="",0,J98/F98),0)</f>
        <v>0</v>
      </c>
      <c r="AE98" s="28" t="n">
        <f aca="false">IFERROR(IF(J98="",0,L98/F98),0)</f>
        <v>0</v>
      </c>
      <c r="AF98" s="28" t="n">
        <f aca="false">IFERROR(IF(J98="",0,N98/F98),0)</f>
        <v>0</v>
      </c>
    </row>
    <row r="99" customFormat="false" ht="15" hidden="false" customHeight="false" outlineLevel="0" collapsed="false">
      <c r="A99" s="20"/>
      <c r="B99" s="20"/>
      <c r="C99" s="21"/>
      <c r="D99" s="22"/>
      <c r="E99" s="22"/>
      <c r="F99" s="23" t="str">
        <f aca="false">IF(OR(D99="",E99=""),"",E99-D99)</f>
        <v/>
      </c>
      <c r="G99" s="24"/>
      <c r="H99" s="24"/>
      <c r="I99" s="24"/>
      <c r="J99" s="25" t="str">
        <f aca="false">IF(OR(F99="",B99&lt;&gt;"Confirmed"),"",F99*G99+IF(H99="",Setup!$C$19,H99)+I99)</f>
        <v/>
      </c>
      <c r="K99" s="26" t="n">
        <f aca="false">IFERROR(INDEX(Setup!$C$10:$C$14,MATCH(A99,Setup!$B$10:$B$14,0)),0)</f>
        <v>0</v>
      </c>
      <c r="L99" s="25" t="str">
        <f aca="false">IF(J99="","",J99*K99)</f>
        <v/>
      </c>
      <c r="M99" s="27" t="str">
        <f aca="false">IF(J99="","",J99-L99)</f>
        <v/>
      </c>
      <c r="N99" s="25" t="str">
        <f aca="false">IF(J99="","",Setup!$C$20+Setup!$C$21)</f>
        <v/>
      </c>
      <c r="O99" s="27" t="str">
        <f aca="false">IF(J99="","",M99-N99)</f>
        <v/>
      </c>
      <c r="Q99" s="28" t="n">
        <f aca="false">IF(OR(F99="",B99&lt;&gt;"Confirmed"),0,MAX(0,MIN(E99,DATE(Setup!$D$5,2,1))-MAX(D99,DATE(Setup!$D$5,1,1))))</f>
        <v>0</v>
      </c>
      <c r="R99" s="28" t="n">
        <f aca="false">IF(OR(F99="",B99&lt;&gt;"Confirmed"),0,MAX(0,MIN(E99,DATE(Setup!$D$5,3,1))-MAX(D99,DATE(Setup!$D$5,2,1))))</f>
        <v>0</v>
      </c>
      <c r="S99" s="28" t="n">
        <f aca="false">IF(OR(F99="",B99&lt;&gt;"Confirmed"),0,MAX(0,MIN(E99,DATE(Setup!$D$5,4,1))-MAX(D99,DATE(Setup!$D$5,3,1))))</f>
        <v>0</v>
      </c>
      <c r="T99" s="28" t="n">
        <f aca="false">IF(OR(F99="",B99&lt;&gt;"Confirmed"),0,MAX(0,MIN(E99,DATE(Setup!$D$5,5,1))-MAX(D99,DATE(Setup!$D$5,4,1))))</f>
        <v>0</v>
      </c>
      <c r="U99" s="28" t="n">
        <f aca="false">IF(OR(F99="",B99&lt;&gt;"Confirmed"),0,MAX(0,MIN(E99,DATE(Setup!$D$5,6,1))-MAX(D99,DATE(Setup!$D$5,5,1))))</f>
        <v>0</v>
      </c>
      <c r="V99" s="28" t="n">
        <f aca="false">IF(OR(F99="",B99&lt;&gt;"Confirmed"),0,MAX(0,MIN(E99,DATE(Setup!$D$5,7,1))-MAX(D99,DATE(Setup!$D$5,6,1))))</f>
        <v>0</v>
      </c>
      <c r="W99" s="28" t="n">
        <f aca="false">IF(OR(F99="",B99&lt;&gt;"Confirmed"),0,MAX(0,MIN(E99,DATE(Setup!$D$5,8,1))-MAX(D99,DATE(Setup!$D$5,7,1))))</f>
        <v>0</v>
      </c>
      <c r="X99" s="28" t="n">
        <f aca="false">IF(OR(F99="",B99&lt;&gt;"Confirmed"),0,MAX(0,MIN(E99,DATE(Setup!$D$5,9,1))-MAX(D99,DATE(Setup!$D$5,8,1))))</f>
        <v>0</v>
      </c>
      <c r="Y99" s="28" t="n">
        <f aca="false">IF(OR(F99="",B99&lt;&gt;"Confirmed"),0,MAX(0,MIN(E99,DATE(Setup!$D$5,10,1))-MAX(D99,DATE(Setup!$D$5,9,1))))</f>
        <v>0</v>
      </c>
      <c r="Z99" s="28" t="n">
        <f aca="false">IF(OR(F99="",B99&lt;&gt;"Confirmed"),0,MAX(0,MIN(E99,DATE(Setup!$D$5,11,1))-MAX(D99,DATE(Setup!$D$5,10,1))))</f>
        <v>0</v>
      </c>
      <c r="AA99" s="28" t="n">
        <f aca="false">IF(OR(F99="",B99&lt;&gt;"Confirmed"),0,MAX(0,MIN(E99,DATE(Setup!$D$5,12,1))-MAX(D99,DATE(Setup!$D$5,11,1))))</f>
        <v>0</v>
      </c>
      <c r="AB99" s="28" t="n">
        <f aca="false">IF(OR(F99="",B99&lt;&gt;"Confirmed"),0,MAX(0,MIN(E99,DATE(Setup!$D$5,13,1))-MAX(D99,DATE(Setup!$D$5,12,1))))</f>
        <v>0</v>
      </c>
      <c r="AD99" s="28" t="n">
        <f aca="false">IFERROR(IF(J99="",0,J99/F99),0)</f>
        <v>0</v>
      </c>
      <c r="AE99" s="28" t="n">
        <f aca="false">IFERROR(IF(J99="",0,L99/F99),0)</f>
        <v>0</v>
      </c>
      <c r="AF99" s="28" t="n">
        <f aca="false">IFERROR(IF(J99="",0,N99/F99),0)</f>
        <v>0</v>
      </c>
    </row>
    <row r="100" customFormat="false" ht="15" hidden="false" customHeight="false" outlineLevel="0" collapsed="false">
      <c r="A100" s="20"/>
      <c r="B100" s="20"/>
      <c r="C100" s="21"/>
      <c r="D100" s="22"/>
      <c r="E100" s="22"/>
      <c r="F100" s="23" t="str">
        <f aca="false">IF(OR(D100="",E100=""),"",E100-D100)</f>
        <v/>
      </c>
      <c r="G100" s="24"/>
      <c r="H100" s="24"/>
      <c r="I100" s="24"/>
      <c r="J100" s="25" t="str">
        <f aca="false">IF(OR(F100="",B100&lt;&gt;"Confirmed"),"",F100*G100+IF(H100="",Setup!$C$19,H100)+I100)</f>
        <v/>
      </c>
      <c r="K100" s="26" t="n">
        <f aca="false">IFERROR(INDEX(Setup!$C$10:$C$14,MATCH(A100,Setup!$B$10:$B$14,0)),0)</f>
        <v>0</v>
      </c>
      <c r="L100" s="25" t="str">
        <f aca="false">IF(J100="","",J100*K100)</f>
        <v/>
      </c>
      <c r="M100" s="27" t="str">
        <f aca="false">IF(J100="","",J100-L100)</f>
        <v/>
      </c>
      <c r="N100" s="25" t="str">
        <f aca="false">IF(J100="","",Setup!$C$20+Setup!$C$21)</f>
        <v/>
      </c>
      <c r="O100" s="27" t="str">
        <f aca="false">IF(J100="","",M100-N100)</f>
        <v/>
      </c>
      <c r="Q100" s="28" t="n">
        <f aca="false">IF(OR(F100="",B100&lt;&gt;"Confirmed"),0,MAX(0,MIN(E100,DATE(Setup!$D$5,2,1))-MAX(D100,DATE(Setup!$D$5,1,1))))</f>
        <v>0</v>
      </c>
      <c r="R100" s="28" t="n">
        <f aca="false">IF(OR(F100="",B100&lt;&gt;"Confirmed"),0,MAX(0,MIN(E100,DATE(Setup!$D$5,3,1))-MAX(D100,DATE(Setup!$D$5,2,1))))</f>
        <v>0</v>
      </c>
      <c r="S100" s="28" t="n">
        <f aca="false">IF(OR(F100="",B100&lt;&gt;"Confirmed"),0,MAX(0,MIN(E100,DATE(Setup!$D$5,4,1))-MAX(D100,DATE(Setup!$D$5,3,1))))</f>
        <v>0</v>
      </c>
      <c r="T100" s="28" t="n">
        <f aca="false">IF(OR(F100="",B100&lt;&gt;"Confirmed"),0,MAX(0,MIN(E100,DATE(Setup!$D$5,5,1))-MAX(D100,DATE(Setup!$D$5,4,1))))</f>
        <v>0</v>
      </c>
      <c r="U100" s="28" t="n">
        <f aca="false">IF(OR(F100="",B100&lt;&gt;"Confirmed"),0,MAX(0,MIN(E100,DATE(Setup!$D$5,6,1))-MAX(D100,DATE(Setup!$D$5,5,1))))</f>
        <v>0</v>
      </c>
      <c r="V100" s="28" t="n">
        <f aca="false">IF(OR(F100="",B100&lt;&gt;"Confirmed"),0,MAX(0,MIN(E100,DATE(Setup!$D$5,7,1))-MAX(D100,DATE(Setup!$D$5,6,1))))</f>
        <v>0</v>
      </c>
      <c r="W100" s="28" t="n">
        <f aca="false">IF(OR(F100="",B100&lt;&gt;"Confirmed"),0,MAX(0,MIN(E100,DATE(Setup!$D$5,8,1))-MAX(D100,DATE(Setup!$D$5,7,1))))</f>
        <v>0</v>
      </c>
      <c r="X100" s="28" t="n">
        <f aca="false">IF(OR(F100="",B100&lt;&gt;"Confirmed"),0,MAX(0,MIN(E100,DATE(Setup!$D$5,9,1))-MAX(D100,DATE(Setup!$D$5,8,1))))</f>
        <v>0</v>
      </c>
      <c r="Y100" s="28" t="n">
        <f aca="false">IF(OR(F100="",B100&lt;&gt;"Confirmed"),0,MAX(0,MIN(E100,DATE(Setup!$D$5,10,1))-MAX(D100,DATE(Setup!$D$5,9,1))))</f>
        <v>0</v>
      </c>
      <c r="Z100" s="28" t="n">
        <f aca="false">IF(OR(F100="",B100&lt;&gt;"Confirmed"),0,MAX(0,MIN(E100,DATE(Setup!$D$5,11,1))-MAX(D100,DATE(Setup!$D$5,10,1))))</f>
        <v>0</v>
      </c>
      <c r="AA100" s="28" t="n">
        <f aca="false">IF(OR(F100="",B100&lt;&gt;"Confirmed"),0,MAX(0,MIN(E100,DATE(Setup!$D$5,12,1))-MAX(D100,DATE(Setup!$D$5,11,1))))</f>
        <v>0</v>
      </c>
      <c r="AB100" s="28" t="n">
        <f aca="false">IF(OR(F100="",B100&lt;&gt;"Confirmed"),0,MAX(0,MIN(E100,DATE(Setup!$D$5,13,1))-MAX(D100,DATE(Setup!$D$5,12,1))))</f>
        <v>0</v>
      </c>
      <c r="AD100" s="28" t="n">
        <f aca="false">IFERROR(IF(J100="",0,J100/F100),0)</f>
        <v>0</v>
      </c>
      <c r="AE100" s="28" t="n">
        <f aca="false">IFERROR(IF(J100="",0,L100/F100),0)</f>
        <v>0</v>
      </c>
      <c r="AF100" s="28" t="n">
        <f aca="false">IFERROR(IF(J100="",0,N100/F100),0)</f>
        <v>0</v>
      </c>
    </row>
    <row r="101" customFormat="false" ht="15" hidden="false" customHeight="false" outlineLevel="0" collapsed="false">
      <c r="A101" s="20"/>
      <c r="B101" s="20"/>
      <c r="C101" s="21"/>
      <c r="D101" s="22"/>
      <c r="E101" s="22"/>
      <c r="F101" s="23" t="str">
        <f aca="false">IF(OR(D101="",E101=""),"",E101-D101)</f>
        <v/>
      </c>
      <c r="G101" s="24"/>
      <c r="H101" s="24"/>
      <c r="I101" s="24"/>
      <c r="J101" s="25" t="str">
        <f aca="false">IF(OR(F101="",B101&lt;&gt;"Confirmed"),"",F101*G101+IF(H101="",Setup!$C$19,H101)+I101)</f>
        <v/>
      </c>
      <c r="K101" s="26" t="n">
        <f aca="false">IFERROR(INDEX(Setup!$C$10:$C$14,MATCH(A101,Setup!$B$10:$B$14,0)),0)</f>
        <v>0</v>
      </c>
      <c r="L101" s="25" t="str">
        <f aca="false">IF(J101="","",J101*K101)</f>
        <v/>
      </c>
      <c r="M101" s="27" t="str">
        <f aca="false">IF(J101="","",J101-L101)</f>
        <v/>
      </c>
      <c r="N101" s="25" t="str">
        <f aca="false">IF(J101="","",Setup!$C$20+Setup!$C$21)</f>
        <v/>
      </c>
      <c r="O101" s="27" t="str">
        <f aca="false">IF(J101="","",M101-N101)</f>
        <v/>
      </c>
      <c r="Q101" s="28" t="n">
        <f aca="false">IF(OR(F101="",B101&lt;&gt;"Confirmed"),0,MAX(0,MIN(E101,DATE(Setup!$D$5,2,1))-MAX(D101,DATE(Setup!$D$5,1,1))))</f>
        <v>0</v>
      </c>
      <c r="R101" s="28" t="n">
        <f aca="false">IF(OR(F101="",B101&lt;&gt;"Confirmed"),0,MAX(0,MIN(E101,DATE(Setup!$D$5,3,1))-MAX(D101,DATE(Setup!$D$5,2,1))))</f>
        <v>0</v>
      </c>
      <c r="S101" s="28" t="n">
        <f aca="false">IF(OR(F101="",B101&lt;&gt;"Confirmed"),0,MAX(0,MIN(E101,DATE(Setup!$D$5,4,1))-MAX(D101,DATE(Setup!$D$5,3,1))))</f>
        <v>0</v>
      </c>
      <c r="T101" s="28" t="n">
        <f aca="false">IF(OR(F101="",B101&lt;&gt;"Confirmed"),0,MAX(0,MIN(E101,DATE(Setup!$D$5,5,1))-MAX(D101,DATE(Setup!$D$5,4,1))))</f>
        <v>0</v>
      </c>
      <c r="U101" s="28" t="n">
        <f aca="false">IF(OR(F101="",B101&lt;&gt;"Confirmed"),0,MAX(0,MIN(E101,DATE(Setup!$D$5,6,1))-MAX(D101,DATE(Setup!$D$5,5,1))))</f>
        <v>0</v>
      </c>
      <c r="V101" s="28" t="n">
        <f aca="false">IF(OR(F101="",B101&lt;&gt;"Confirmed"),0,MAX(0,MIN(E101,DATE(Setup!$D$5,7,1))-MAX(D101,DATE(Setup!$D$5,6,1))))</f>
        <v>0</v>
      </c>
      <c r="W101" s="28" t="n">
        <f aca="false">IF(OR(F101="",B101&lt;&gt;"Confirmed"),0,MAX(0,MIN(E101,DATE(Setup!$D$5,8,1))-MAX(D101,DATE(Setup!$D$5,7,1))))</f>
        <v>0</v>
      </c>
      <c r="X101" s="28" t="n">
        <f aca="false">IF(OR(F101="",B101&lt;&gt;"Confirmed"),0,MAX(0,MIN(E101,DATE(Setup!$D$5,9,1))-MAX(D101,DATE(Setup!$D$5,8,1))))</f>
        <v>0</v>
      </c>
      <c r="Y101" s="28" t="n">
        <f aca="false">IF(OR(F101="",B101&lt;&gt;"Confirmed"),0,MAX(0,MIN(E101,DATE(Setup!$D$5,10,1))-MAX(D101,DATE(Setup!$D$5,9,1))))</f>
        <v>0</v>
      </c>
      <c r="Z101" s="28" t="n">
        <f aca="false">IF(OR(F101="",B101&lt;&gt;"Confirmed"),0,MAX(0,MIN(E101,DATE(Setup!$D$5,11,1))-MAX(D101,DATE(Setup!$D$5,10,1))))</f>
        <v>0</v>
      </c>
      <c r="AA101" s="28" t="n">
        <f aca="false">IF(OR(F101="",B101&lt;&gt;"Confirmed"),0,MAX(0,MIN(E101,DATE(Setup!$D$5,12,1))-MAX(D101,DATE(Setup!$D$5,11,1))))</f>
        <v>0</v>
      </c>
      <c r="AB101" s="28" t="n">
        <f aca="false">IF(OR(F101="",B101&lt;&gt;"Confirmed"),0,MAX(0,MIN(E101,DATE(Setup!$D$5,13,1))-MAX(D101,DATE(Setup!$D$5,12,1))))</f>
        <v>0</v>
      </c>
      <c r="AD101" s="28" t="n">
        <f aca="false">IFERROR(IF(J101="",0,J101/F101),0)</f>
        <v>0</v>
      </c>
      <c r="AE101" s="28" t="n">
        <f aca="false">IFERROR(IF(J101="",0,L101/F101),0)</f>
        <v>0</v>
      </c>
      <c r="AF101" s="28" t="n">
        <f aca="false">IFERROR(IF(J101="",0,N101/F101),0)</f>
        <v>0</v>
      </c>
    </row>
    <row r="102" customFormat="false" ht="15" hidden="false" customHeight="false" outlineLevel="0" collapsed="false">
      <c r="A102" s="20"/>
      <c r="B102" s="20"/>
      <c r="C102" s="21"/>
      <c r="D102" s="22"/>
      <c r="E102" s="22"/>
      <c r="F102" s="23" t="str">
        <f aca="false">IF(OR(D102="",E102=""),"",E102-D102)</f>
        <v/>
      </c>
      <c r="G102" s="24"/>
      <c r="H102" s="24"/>
      <c r="I102" s="24"/>
      <c r="J102" s="25" t="str">
        <f aca="false">IF(OR(F102="",B102&lt;&gt;"Confirmed"),"",F102*G102+IF(H102="",Setup!$C$19,H102)+I102)</f>
        <v/>
      </c>
      <c r="K102" s="26" t="n">
        <f aca="false">IFERROR(INDEX(Setup!$C$10:$C$14,MATCH(A102,Setup!$B$10:$B$14,0)),0)</f>
        <v>0</v>
      </c>
      <c r="L102" s="25" t="str">
        <f aca="false">IF(J102="","",J102*K102)</f>
        <v/>
      </c>
      <c r="M102" s="27" t="str">
        <f aca="false">IF(J102="","",J102-L102)</f>
        <v/>
      </c>
      <c r="N102" s="25" t="str">
        <f aca="false">IF(J102="","",Setup!$C$20+Setup!$C$21)</f>
        <v/>
      </c>
      <c r="O102" s="27" t="str">
        <f aca="false">IF(J102="","",M102-N102)</f>
        <v/>
      </c>
      <c r="Q102" s="28" t="n">
        <f aca="false">IF(OR(F102="",B102&lt;&gt;"Confirmed"),0,MAX(0,MIN(E102,DATE(Setup!$D$5,2,1))-MAX(D102,DATE(Setup!$D$5,1,1))))</f>
        <v>0</v>
      </c>
      <c r="R102" s="28" t="n">
        <f aca="false">IF(OR(F102="",B102&lt;&gt;"Confirmed"),0,MAX(0,MIN(E102,DATE(Setup!$D$5,3,1))-MAX(D102,DATE(Setup!$D$5,2,1))))</f>
        <v>0</v>
      </c>
      <c r="S102" s="28" t="n">
        <f aca="false">IF(OR(F102="",B102&lt;&gt;"Confirmed"),0,MAX(0,MIN(E102,DATE(Setup!$D$5,4,1))-MAX(D102,DATE(Setup!$D$5,3,1))))</f>
        <v>0</v>
      </c>
      <c r="T102" s="28" t="n">
        <f aca="false">IF(OR(F102="",B102&lt;&gt;"Confirmed"),0,MAX(0,MIN(E102,DATE(Setup!$D$5,5,1))-MAX(D102,DATE(Setup!$D$5,4,1))))</f>
        <v>0</v>
      </c>
      <c r="U102" s="28" t="n">
        <f aca="false">IF(OR(F102="",B102&lt;&gt;"Confirmed"),0,MAX(0,MIN(E102,DATE(Setup!$D$5,6,1))-MAX(D102,DATE(Setup!$D$5,5,1))))</f>
        <v>0</v>
      </c>
      <c r="V102" s="28" t="n">
        <f aca="false">IF(OR(F102="",B102&lt;&gt;"Confirmed"),0,MAX(0,MIN(E102,DATE(Setup!$D$5,7,1))-MAX(D102,DATE(Setup!$D$5,6,1))))</f>
        <v>0</v>
      </c>
      <c r="W102" s="28" t="n">
        <f aca="false">IF(OR(F102="",B102&lt;&gt;"Confirmed"),0,MAX(0,MIN(E102,DATE(Setup!$D$5,8,1))-MAX(D102,DATE(Setup!$D$5,7,1))))</f>
        <v>0</v>
      </c>
      <c r="X102" s="28" t="n">
        <f aca="false">IF(OR(F102="",B102&lt;&gt;"Confirmed"),0,MAX(0,MIN(E102,DATE(Setup!$D$5,9,1))-MAX(D102,DATE(Setup!$D$5,8,1))))</f>
        <v>0</v>
      </c>
      <c r="Y102" s="28" t="n">
        <f aca="false">IF(OR(F102="",B102&lt;&gt;"Confirmed"),0,MAX(0,MIN(E102,DATE(Setup!$D$5,10,1))-MAX(D102,DATE(Setup!$D$5,9,1))))</f>
        <v>0</v>
      </c>
      <c r="Z102" s="28" t="n">
        <f aca="false">IF(OR(F102="",B102&lt;&gt;"Confirmed"),0,MAX(0,MIN(E102,DATE(Setup!$D$5,11,1))-MAX(D102,DATE(Setup!$D$5,10,1))))</f>
        <v>0</v>
      </c>
      <c r="AA102" s="28" t="n">
        <f aca="false">IF(OR(F102="",B102&lt;&gt;"Confirmed"),0,MAX(0,MIN(E102,DATE(Setup!$D$5,12,1))-MAX(D102,DATE(Setup!$D$5,11,1))))</f>
        <v>0</v>
      </c>
      <c r="AB102" s="28" t="n">
        <f aca="false">IF(OR(F102="",B102&lt;&gt;"Confirmed"),0,MAX(0,MIN(E102,DATE(Setup!$D$5,13,1))-MAX(D102,DATE(Setup!$D$5,12,1))))</f>
        <v>0</v>
      </c>
      <c r="AD102" s="28" t="n">
        <f aca="false">IFERROR(IF(J102="",0,J102/F102),0)</f>
        <v>0</v>
      </c>
      <c r="AE102" s="28" t="n">
        <f aca="false">IFERROR(IF(J102="",0,L102/F102),0)</f>
        <v>0</v>
      </c>
      <c r="AF102" s="28" t="n">
        <f aca="false">IFERROR(IF(J102="",0,N102/F102),0)</f>
        <v>0</v>
      </c>
    </row>
    <row r="103" customFormat="false" ht="15" hidden="false" customHeight="false" outlineLevel="0" collapsed="false">
      <c r="A103" s="20"/>
      <c r="B103" s="20"/>
      <c r="C103" s="21"/>
      <c r="D103" s="22"/>
      <c r="E103" s="22"/>
      <c r="F103" s="23" t="str">
        <f aca="false">IF(OR(D103="",E103=""),"",E103-D103)</f>
        <v/>
      </c>
      <c r="G103" s="24"/>
      <c r="H103" s="24"/>
      <c r="I103" s="24"/>
      <c r="J103" s="25" t="str">
        <f aca="false">IF(OR(F103="",B103&lt;&gt;"Confirmed"),"",F103*G103+IF(H103="",Setup!$C$19,H103)+I103)</f>
        <v/>
      </c>
      <c r="K103" s="26" t="n">
        <f aca="false">IFERROR(INDEX(Setup!$C$10:$C$14,MATCH(A103,Setup!$B$10:$B$14,0)),0)</f>
        <v>0</v>
      </c>
      <c r="L103" s="25" t="str">
        <f aca="false">IF(J103="","",J103*K103)</f>
        <v/>
      </c>
      <c r="M103" s="27" t="str">
        <f aca="false">IF(J103="","",J103-L103)</f>
        <v/>
      </c>
      <c r="N103" s="25" t="str">
        <f aca="false">IF(J103="","",Setup!$C$20+Setup!$C$21)</f>
        <v/>
      </c>
      <c r="O103" s="27" t="str">
        <f aca="false">IF(J103="","",M103-N103)</f>
        <v/>
      </c>
      <c r="Q103" s="28" t="n">
        <f aca="false">IF(OR(F103="",B103&lt;&gt;"Confirmed"),0,MAX(0,MIN(E103,DATE(Setup!$D$5,2,1))-MAX(D103,DATE(Setup!$D$5,1,1))))</f>
        <v>0</v>
      </c>
      <c r="R103" s="28" t="n">
        <f aca="false">IF(OR(F103="",B103&lt;&gt;"Confirmed"),0,MAX(0,MIN(E103,DATE(Setup!$D$5,3,1))-MAX(D103,DATE(Setup!$D$5,2,1))))</f>
        <v>0</v>
      </c>
      <c r="S103" s="28" t="n">
        <f aca="false">IF(OR(F103="",B103&lt;&gt;"Confirmed"),0,MAX(0,MIN(E103,DATE(Setup!$D$5,4,1))-MAX(D103,DATE(Setup!$D$5,3,1))))</f>
        <v>0</v>
      </c>
      <c r="T103" s="28" t="n">
        <f aca="false">IF(OR(F103="",B103&lt;&gt;"Confirmed"),0,MAX(0,MIN(E103,DATE(Setup!$D$5,5,1))-MAX(D103,DATE(Setup!$D$5,4,1))))</f>
        <v>0</v>
      </c>
      <c r="U103" s="28" t="n">
        <f aca="false">IF(OR(F103="",B103&lt;&gt;"Confirmed"),0,MAX(0,MIN(E103,DATE(Setup!$D$5,6,1))-MAX(D103,DATE(Setup!$D$5,5,1))))</f>
        <v>0</v>
      </c>
      <c r="V103" s="28" t="n">
        <f aca="false">IF(OR(F103="",B103&lt;&gt;"Confirmed"),0,MAX(0,MIN(E103,DATE(Setup!$D$5,7,1))-MAX(D103,DATE(Setup!$D$5,6,1))))</f>
        <v>0</v>
      </c>
      <c r="W103" s="28" t="n">
        <f aca="false">IF(OR(F103="",B103&lt;&gt;"Confirmed"),0,MAX(0,MIN(E103,DATE(Setup!$D$5,8,1))-MAX(D103,DATE(Setup!$D$5,7,1))))</f>
        <v>0</v>
      </c>
      <c r="X103" s="28" t="n">
        <f aca="false">IF(OR(F103="",B103&lt;&gt;"Confirmed"),0,MAX(0,MIN(E103,DATE(Setup!$D$5,9,1))-MAX(D103,DATE(Setup!$D$5,8,1))))</f>
        <v>0</v>
      </c>
      <c r="Y103" s="28" t="n">
        <f aca="false">IF(OR(F103="",B103&lt;&gt;"Confirmed"),0,MAX(0,MIN(E103,DATE(Setup!$D$5,10,1))-MAX(D103,DATE(Setup!$D$5,9,1))))</f>
        <v>0</v>
      </c>
      <c r="Z103" s="28" t="n">
        <f aca="false">IF(OR(F103="",B103&lt;&gt;"Confirmed"),0,MAX(0,MIN(E103,DATE(Setup!$D$5,11,1))-MAX(D103,DATE(Setup!$D$5,10,1))))</f>
        <v>0</v>
      </c>
      <c r="AA103" s="28" t="n">
        <f aca="false">IF(OR(F103="",B103&lt;&gt;"Confirmed"),0,MAX(0,MIN(E103,DATE(Setup!$D$5,12,1))-MAX(D103,DATE(Setup!$D$5,11,1))))</f>
        <v>0</v>
      </c>
      <c r="AB103" s="28" t="n">
        <f aca="false">IF(OR(F103="",B103&lt;&gt;"Confirmed"),0,MAX(0,MIN(E103,DATE(Setup!$D$5,13,1))-MAX(D103,DATE(Setup!$D$5,12,1))))</f>
        <v>0</v>
      </c>
      <c r="AD103" s="28" t="n">
        <f aca="false">IFERROR(IF(J103="",0,J103/F103),0)</f>
        <v>0</v>
      </c>
      <c r="AE103" s="28" t="n">
        <f aca="false">IFERROR(IF(J103="",0,L103/F103),0)</f>
        <v>0</v>
      </c>
      <c r="AF103" s="28" t="n">
        <f aca="false">IFERROR(IF(J103="",0,N103/F103),0)</f>
        <v>0</v>
      </c>
    </row>
    <row r="104" customFormat="false" ht="15" hidden="false" customHeight="false" outlineLevel="0" collapsed="false">
      <c r="A104" s="20"/>
      <c r="B104" s="20"/>
      <c r="C104" s="21"/>
      <c r="D104" s="22"/>
      <c r="E104" s="22"/>
      <c r="F104" s="23" t="str">
        <f aca="false">IF(OR(D104="",E104=""),"",E104-D104)</f>
        <v/>
      </c>
      <c r="G104" s="24"/>
      <c r="H104" s="24"/>
      <c r="I104" s="24"/>
      <c r="J104" s="25" t="str">
        <f aca="false">IF(OR(F104="",B104&lt;&gt;"Confirmed"),"",F104*G104+IF(H104="",Setup!$C$19,H104)+I104)</f>
        <v/>
      </c>
      <c r="K104" s="26" t="n">
        <f aca="false">IFERROR(INDEX(Setup!$C$10:$C$14,MATCH(A104,Setup!$B$10:$B$14,0)),0)</f>
        <v>0</v>
      </c>
      <c r="L104" s="25" t="str">
        <f aca="false">IF(J104="","",J104*K104)</f>
        <v/>
      </c>
      <c r="M104" s="27" t="str">
        <f aca="false">IF(J104="","",J104-L104)</f>
        <v/>
      </c>
      <c r="N104" s="25" t="str">
        <f aca="false">IF(J104="","",Setup!$C$20+Setup!$C$21)</f>
        <v/>
      </c>
      <c r="O104" s="27" t="str">
        <f aca="false">IF(J104="","",M104-N104)</f>
        <v/>
      </c>
      <c r="Q104" s="28" t="n">
        <f aca="false">IF(OR(F104="",B104&lt;&gt;"Confirmed"),0,MAX(0,MIN(E104,DATE(Setup!$D$5,2,1))-MAX(D104,DATE(Setup!$D$5,1,1))))</f>
        <v>0</v>
      </c>
      <c r="R104" s="28" t="n">
        <f aca="false">IF(OR(F104="",B104&lt;&gt;"Confirmed"),0,MAX(0,MIN(E104,DATE(Setup!$D$5,3,1))-MAX(D104,DATE(Setup!$D$5,2,1))))</f>
        <v>0</v>
      </c>
      <c r="S104" s="28" t="n">
        <f aca="false">IF(OR(F104="",B104&lt;&gt;"Confirmed"),0,MAX(0,MIN(E104,DATE(Setup!$D$5,4,1))-MAX(D104,DATE(Setup!$D$5,3,1))))</f>
        <v>0</v>
      </c>
      <c r="T104" s="28" t="n">
        <f aca="false">IF(OR(F104="",B104&lt;&gt;"Confirmed"),0,MAX(0,MIN(E104,DATE(Setup!$D$5,5,1))-MAX(D104,DATE(Setup!$D$5,4,1))))</f>
        <v>0</v>
      </c>
      <c r="U104" s="28" t="n">
        <f aca="false">IF(OR(F104="",B104&lt;&gt;"Confirmed"),0,MAX(0,MIN(E104,DATE(Setup!$D$5,6,1))-MAX(D104,DATE(Setup!$D$5,5,1))))</f>
        <v>0</v>
      </c>
      <c r="V104" s="28" t="n">
        <f aca="false">IF(OR(F104="",B104&lt;&gt;"Confirmed"),0,MAX(0,MIN(E104,DATE(Setup!$D$5,7,1))-MAX(D104,DATE(Setup!$D$5,6,1))))</f>
        <v>0</v>
      </c>
      <c r="W104" s="28" t="n">
        <f aca="false">IF(OR(F104="",B104&lt;&gt;"Confirmed"),0,MAX(0,MIN(E104,DATE(Setup!$D$5,8,1))-MAX(D104,DATE(Setup!$D$5,7,1))))</f>
        <v>0</v>
      </c>
      <c r="X104" s="28" t="n">
        <f aca="false">IF(OR(F104="",B104&lt;&gt;"Confirmed"),0,MAX(0,MIN(E104,DATE(Setup!$D$5,9,1))-MAX(D104,DATE(Setup!$D$5,8,1))))</f>
        <v>0</v>
      </c>
      <c r="Y104" s="28" t="n">
        <f aca="false">IF(OR(F104="",B104&lt;&gt;"Confirmed"),0,MAX(0,MIN(E104,DATE(Setup!$D$5,10,1))-MAX(D104,DATE(Setup!$D$5,9,1))))</f>
        <v>0</v>
      </c>
      <c r="Z104" s="28" t="n">
        <f aca="false">IF(OR(F104="",B104&lt;&gt;"Confirmed"),0,MAX(0,MIN(E104,DATE(Setup!$D$5,11,1))-MAX(D104,DATE(Setup!$D$5,10,1))))</f>
        <v>0</v>
      </c>
      <c r="AA104" s="28" t="n">
        <f aca="false">IF(OR(F104="",B104&lt;&gt;"Confirmed"),0,MAX(0,MIN(E104,DATE(Setup!$D$5,12,1))-MAX(D104,DATE(Setup!$D$5,11,1))))</f>
        <v>0</v>
      </c>
      <c r="AB104" s="28" t="n">
        <f aca="false">IF(OR(F104="",B104&lt;&gt;"Confirmed"),0,MAX(0,MIN(E104,DATE(Setup!$D$5,13,1))-MAX(D104,DATE(Setup!$D$5,12,1))))</f>
        <v>0</v>
      </c>
      <c r="AD104" s="28" t="n">
        <f aca="false">IFERROR(IF(J104="",0,J104/F104),0)</f>
        <v>0</v>
      </c>
      <c r="AE104" s="28" t="n">
        <f aca="false">IFERROR(IF(J104="",0,L104/F104),0)</f>
        <v>0</v>
      </c>
      <c r="AF104" s="28" t="n">
        <f aca="false">IFERROR(IF(J104="",0,N104/F104),0)</f>
        <v>0</v>
      </c>
    </row>
    <row r="105" customFormat="false" ht="15" hidden="false" customHeight="false" outlineLevel="0" collapsed="false">
      <c r="A105" s="20"/>
      <c r="B105" s="20"/>
      <c r="C105" s="21"/>
      <c r="D105" s="22"/>
      <c r="E105" s="22"/>
      <c r="F105" s="23" t="str">
        <f aca="false">IF(OR(D105="",E105=""),"",E105-D105)</f>
        <v/>
      </c>
      <c r="G105" s="24"/>
      <c r="H105" s="24"/>
      <c r="I105" s="24"/>
      <c r="J105" s="25" t="str">
        <f aca="false">IF(OR(F105="",B105&lt;&gt;"Confirmed"),"",F105*G105+IF(H105="",Setup!$C$19,H105)+I105)</f>
        <v/>
      </c>
      <c r="K105" s="26" t="n">
        <f aca="false">IFERROR(INDEX(Setup!$C$10:$C$14,MATCH(A105,Setup!$B$10:$B$14,0)),0)</f>
        <v>0</v>
      </c>
      <c r="L105" s="25" t="str">
        <f aca="false">IF(J105="","",J105*K105)</f>
        <v/>
      </c>
      <c r="M105" s="27" t="str">
        <f aca="false">IF(J105="","",J105-L105)</f>
        <v/>
      </c>
      <c r="N105" s="25" t="str">
        <f aca="false">IF(J105="","",Setup!$C$20+Setup!$C$21)</f>
        <v/>
      </c>
      <c r="O105" s="27" t="str">
        <f aca="false">IF(J105="","",M105-N105)</f>
        <v/>
      </c>
      <c r="Q105" s="28" t="n">
        <f aca="false">IF(OR(F105="",B105&lt;&gt;"Confirmed"),0,MAX(0,MIN(E105,DATE(Setup!$D$5,2,1))-MAX(D105,DATE(Setup!$D$5,1,1))))</f>
        <v>0</v>
      </c>
      <c r="R105" s="28" t="n">
        <f aca="false">IF(OR(F105="",B105&lt;&gt;"Confirmed"),0,MAX(0,MIN(E105,DATE(Setup!$D$5,3,1))-MAX(D105,DATE(Setup!$D$5,2,1))))</f>
        <v>0</v>
      </c>
      <c r="S105" s="28" t="n">
        <f aca="false">IF(OR(F105="",B105&lt;&gt;"Confirmed"),0,MAX(0,MIN(E105,DATE(Setup!$D$5,4,1))-MAX(D105,DATE(Setup!$D$5,3,1))))</f>
        <v>0</v>
      </c>
      <c r="T105" s="28" t="n">
        <f aca="false">IF(OR(F105="",B105&lt;&gt;"Confirmed"),0,MAX(0,MIN(E105,DATE(Setup!$D$5,5,1))-MAX(D105,DATE(Setup!$D$5,4,1))))</f>
        <v>0</v>
      </c>
      <c r="U105" s="28" t="n">
        <f aca="false">IF(OR(F105="",B105&lt;&gt;"Confirmed"),0,MAX(0,MIN(E105,DATE(Setup!$D$5,6,1))-MAX(D105,DATE(Setup!$D$5,5,1))))</f>
        <v>0</v>
      </c>
      <c r="V105" s="28" t="n">
        <f aca="false">IF(OR(F105="",B105&lt;&gt;"Confirmed"),0,MAX(0,MIN(E105,DATE(Setup!$D$5,7,1))-MAX(D105,DATE(Setup!$D$5,6,1))))</f>
        <v>0</v>
      </c>
      <c r="W105" s="28" t="n">
        <f aca="false">IF(OR(F105="",B105&lt;&gt;"Confirmed"),0,MAX(0,MIN(E105,DATE(Setup!$D$5,8,1))-MAX(D105,DATE(Setup!$D$5,7,1))))</f>
        <v>0</v>
      </c>
      <c r="X105" s="28" t="n">
        <f aca="false">IF(OR(F105="",B105&lt;&gt;"Confirmed"),0,MAX(0,MIN(E105,DATE(Setup!$D$5,9,1))-MAX(D105,DATE(Setup!$D$5,8,1))))</f>
        <v>0</v>
      </c>
      <c r="Y105" s="28" t="n">
        <f aca="false">IF(OR(F105="",B105&lt;&gt;"Confirmed"),0,MAX(0,MIN(E105,DATE(Setup!$D$5,10,1))-MAX(D105,DATE(Setup!$D$5,9,1))))</f>
        <v>0</v>
      </c>
      <c r="Z105" s="28" t="n">
        <f aca="false">IF(OR(F105="",B105&lt;&gt;"Confirmed"),0,MAX(0,MIN(E105,DATE(Setup!$D$5,11,1))-MAX(D105,DATE(Setup!$D$5,10,1))))</f>
        <v>0</v>
      </c>
      <c r="AA105" s="28" t="n">
        <f aca="false">IF(OR(F105="",B105&lt;&gt;"Confirmed"),0,MAX(0,MIN(E105,DATE(Setup!$D$5,12,1))-MAX(D105,DATE(Setup!$D$5,11,1))))</f>
        <v>0</v>
      </c>
      <c r="AB105" s="28" t="n">
        <f aca="false">IF(OR(F105="",B105&lt;&gt;"Confirmed"),0,MAX(0,MIN(E105,DATE(Setup!$D$5,13,1))-MAX(D105,DATE(Setup!$D$5,12,1))))</f>
        <v>0</v>
      </c>
      <c r="AD105" s="28" t="n">
        <f aca="false">IFERROR(IF(J105="",0,J105/F105),0)</f>
        <v>0</v>
      </c>
      <c r="AE105" s="28" t="n">
        <f aca="false">IFERROR(IF(J105="",0,L105/F105),0)</f>
        <v>0</v>
      </c>
      <c r="AF105" s="28" t="n">
        <f aca="false">IFERROR(IF(J105="",0,N105/F105),0)</f>
        <v>0</v>
      </c>
    </row>
    <row r="106" customFormat="false" ht="15" hidden="false" customHeight="false" outlineLevel="0" collapsed="false">
      <c r="A106" s="20"/>
      <c r="B106" s="20"/>
      <c r="C106" s="21"/>
      <c r="D106" s="22"/>
      <c r="E106" s="22"/>
      <c r="F106" s="23" t="str">
        <f aca="false">IF(OR(D106="",E106=""),"",E106-D106)</f>
        <v/>
      </c>
      <c r="G106" s="24"/>
      <c r="H106" s="24"/>
      <c r="I106" s="24"/>
      <c r="J106" s="25" t="str">
        <f aca="false">IF(OR(F106="",B106&lt;&gt;"Confirmed"),"",F106*G106+IF(H106="",Setup!$C$19,H106)+I106)</f>
        <v/>
      </c>
      <c r="K106" s="26" t="n">
        <f aca="false">IFERROR(INDEX(Setup!$C$10:$C$14,MATCH(A106,Setup!$B$10:$B$14,0)),0)</f>
        <v>0</v>
      </c>
      <c r="L106" s="25" t="str">
        <f aca="false">IF(J106="","",J106*K106)</f>
        <v/>
      </c>
      <c r="M106" s="27" t="str">
        <f aca="false">IF(J106="","",J106-L106)</f>
        <v/>
      </c>
      <c r="N106" s="25" t="str">
        <f aca="false">IF(J106="","",Setup!$C$20+Setup!$C$21)</f>
        <v/>
      </c>
      <c r="O106" s="27" t="str">
        <f aca="false">IF(J106="","",M106-N106)</f>
        <v/>
      </c>
      <c r="Q106" s="28" t="n">
        <f aca="false">IF(OR(F106="",B106&lt;&gt;"Confirmed"),0,MAX(0,MIN(E106,DATE(Setup!$D$5,2,1))-MAX(D106,DATE(Setup!$D$5,1,1))))</f>
        <v>0</v>
      </c>
      <c r="R106" s="28" t="n">
        <f aca="false">IF(OR(F106="",B106&lt;&gt;"Confirmed"),0,MAX(0,MIN(E106,DATE(Setup!$D$5,3,1))-MAX(D106,DATE(Setup!$D$5,2,1))))</f>
        <v>0</v>
      </c>
      <c r="S106" s="28" t="n">
        <f aca="false">IF(OR(F106="",B106&lt;&gt;"Confirmed"),0,MAX(0,MIN(E106,DATE(Setup!$D$5,4,1))-MAX(D106,DATE(Setup!$D$5,3,1))))</f>
        <v>0</v>
      </c>
      <c r="T106" s="28" t="n">
        <f aca="false">IF(OR(F106="",B106&lt;&gt;"Confirmed"),0,MAX(0,MIN(E106,DATE(Setup!$D$5,5,1))-MAX(D106,DATE(Setup!$D$5,4,1))))</f>
        <v>0</v>
      </c>
      <c r="U106" s="28" t="n">
        <f aca="false">IF(OR(F106="",B106&lt;&gt;"Confirmed"),0,MAX(0,MIN(E106,DATE(Setup!$D$5,6,1))-MAX(D106,DATE(Setup!$D$5,5,1))))</f>
        <v>0</v>
      </c>
      <c r="V106" s="28" t="n">
        <f aca="false">IF(OR(F106="",B106&lt;&gt;"Confirmed"),0,MAX(0,MIN(E106,DATE(Setup!$D$5,7,1))-MAX(D106,DATE(Setup!$D$5,6,1))))</f>
        <v>0</v>
      </c>
      <c r="W106" s="28" t="n">
        <f aca="false">IF(OR(F106="",B106&lt;&gt;"Confirmed"),0,MAX(0,MIN(E106,DATE(Setup!$D$5,8,1))-MAX(D106,DATE(Setup!$D$5,7,1))))</f>
        <v>0</v>
      </c>
      <c r="X106" s="28" t="n">
        <f aca="false">IF(OR(F106="",B106&lt;&gt;"Confirmed"),0,MAX(0,MIN(E106,DATE(Setup!$D$5,9,1))-MAX(D106,DATE(Setup!$D$5,8,1))))</f>
        <v>0</v>
      </c>
      <c r="Y106" s="28" t="n">
        <f aca="false">IF(OR(F106="",B106&lt;&gt;"Confirmed"),0,MAX(0,MIN(E106,DATE(Setup!$D$5,10,1))-MAX(D106,DATE(Setup!$D$5,9,1))))</f>
        <v>0</v>
      </c>
      <c r="Z106" s="28" t="n">
        <f aca="false">IF(OR(F106="",B106&lt;&gt;"Confirmed"),0,MAX(0,MIN(E106,DATE(Setup!$D$5,11,1))-MAX(D106,DATE(Setup!$D$5,10,1))))</f>
        <v>0</v>
      </c>
      <c r="AA106" s="28" t="n">
        <f aca="false">IF(OR(F106="",B106&lt;&gt;"Confirmed"),0,MAX(0,MIN(E106,DATE(Setup!$D$5,12,1))-MAX(D106,DATE(Setup!$D$5,11,1))))</f>
        <v>0</v>
      </c>
      <c r="AB106" s="28" t="n">
        <f aca="false">IF(OR(F106="",B106&lt;&gt;"Confirmed"),0,MAX(0,MIN(E106,DATE(Setup!$D$5,13,1))-MAX(D106,DATE(Setup!$D$5,12,1))))</f>
        <v>0</v>
      </c>
      <c r="AD106" s="28" t="n">
        <f aca="false">IFERROR(IF(J106="",0,J106/F106),0)</f>
        <v>0</v>
      </c>
      <c r="AE106" s="28" t="n">
        <f aca="false">IFERROR(IF(J106="",0,L106/F106),0)</f>
        <v>0</v>
      </c>
      <c r="AF106" s="28" t="n">
        <f aca="false">IFERROR(IF(J106="",0,N106/F106),0)</f>
        <v>0</v>
      </c>
    </row>
    <row r="107" customFormat="false" ht="15" hidden="false" customHeight="false" outlineLevel="0" collapsed="false">
      <c r="A107" s="20"/>
      <c r="B107" s="20"/>
      <c r="C107" s="21"/>
      <c r="D107" s="22"/>
      <c r="E107" s="22"/>
      <c r="F107" s="23" t="str">
        <f aca="false">IF(OR(D107="",E107=""),"",E107-D107)</f>
        <v/>
      </c>
      <c r="G107" s="24"/>
      <c r="H107" s="24"/>
      <c r="I107" s="24"/>
      <c r="J107" s="25" t="str">
        <f aca="false">IF(OR(F107="",B107&lt;&gt;"Confirmed"),"",F107*G107+IF(H107="",Setup!$C$19,H107)+I107)</f>
        <v/>
      </c>
      <c r="K107" s="26" t="n">
        <f aca="false">IFERROR(INDEX(Setup!$C$10:$C$14,MATCH(A107,Setup!$B$10:$B$14,0)),0)</f>
        <v>0</v>
      </c>
      <c r="L107" s="25" t="str">
        <f aca="false">IF(J107="","",J107*K107)</f>
        <v/>
      </c>
      <c r="M107" s="27" t="str">
        <f aca="false">IF(J107="","",J107-L107)</f>
        <v/>
      </c>
      <c r="N107" s="25" t="str">
        <f aca="false">IF(J107="","",Setup!$C$20+Setup!$C$21)</f>
        <v/>
      </c>
      <c r="O107" s="27" t="str">
        <f aca="false">IF(J107="","",M107-N107)</f>
        <v/>
      </c>
      <c r="Q107" s="28" t="n">
        <f aca="false">IF(OR(F107="",B107&lt;&gt;"Confirmed"),0,MAX(0,MIN(E107,DATE(Setup!$D$5,2,1))-MAX(D107,DATE(Setup!$D$5,1,1))))</f>
        <v>0</v>
      </c>
      <c r="R107" s="28" t="n">
        <f aca="false">IF(OR(F107="",B107&lt;&gt;"Confirmed"),0,MAX(0,MIN(E107,DATE(Setup!$D$5,3,1))-MAX(D107,DATE(Setup!$D$5,2,1))))</f>
        <v>0</v>
      </c>
      <c r="S107" s="28" t="n">
        <f aca="false">IF(OR(F107="",B107&lt;&gt;"Confirmed"),0,MAX(0,MIN(E107,DATE(Setup!$D$5,4,1))-MAX(D107,DATE(Setup!$D$5,3,1))))</f>
        <v>0</v>
      </c>
      <c r="T107" s="28" t="n">
        <f aca="false">IF(OR(F107="",B107&lt;&gt;"Confirmed"),0,MAX(0,MIN(E107,DATE(Setup!$D$5,5,1))-MAX(D107,DATE(Setup!$D$5,4,1))))</f>
        <v>0</v>
      </c>
      <c r="U107" s="28" t="n">
        <f aca="false">IF(OR(F107="",B107&lt;&gt;"Confirmed"),0,MAX(0,MIN(E107,DATE(Setup!$D$5,6,1))-MAX(D107,DATE(Setup!$D$5,5,1))))</f>
        <v>0</v>
      </c>
      <c r="V107" s="28" t="n">
        <f aca="false">IF(OR(F107="",B107&lt;&gt;"Confirmed"),0,MAX(0,MIN(E107,DATE(Setup!$D$5,7,1))-MAX(D107,DATE(Setup!$D$5,6,1))))</f>
        <v>0</v>
      </c>
      <c r="W107" s="28" t="n">
        <f aca="false">IF(OR(F107="",B107&lt;&gt;"Confirmed"),0,MAX(0,MIN(E107,DATE(Setup!$D$5,8,1))-MAX(D107,DATE(Setup!$D$5,7,1))))</f>
        <v>0</v>
      </c>
      <c r="X107" s="28" t="n">
        <f aca="false">IF(OR(F107="",B107&lt;&gt;"Confirmed"),0,MAX(0,MIN(E107,DATE(Setup!$D$5,9,1))-MAX(D107,DATE(Setup!$D$5,8,1))))</f>
        <v>0</v>
      </c>
      <c r="Y107" s="28" t="n">
        <f aca="false">IF(OR(F107="",B107&lt;&gt;"Confirmed"),0,MAX(0,MIN(E107,DATE(Setup!$D$5,10,1))-MAX(D107,DATE(Setup!$D$5,9,1))))</f>
        <v>0</v>
      </c>
      <c r="Z107" s="28" t="n">
        <f aca="false">IF(OR(F107="",B107&lt;&gt;"Confirmed"),0,MAX(0,MIN(E107,DATE(Setup!$D$5,11,1))-MAX(D107,DATE(Setup!$D$5,10,1))))</f>
        <v>0</v>
      </c>
      <c r="AA107" s="28" t="n">
        <f aca="false">IF(OR(F107="",B107&lt;&gt;"Confirmed"),0,MAX(0,MIN(E107,DATE(Setup!$D$5,12,1))-MAX(D107,DATE(Setup!$D$5,11,1))))</f>
        <v>0</v>
      </c>
      <c r="AB107" s="28" t="n">
        <f aca="false">IF(OR(F107="",B107&lt;&gt;"Confirmed"),0,MAX(0,MIN(E107,DATE(Setup!$D$5,13,1))-MAX(D107,DATE(Setup!$D$5,12,1))))</f>
        <v>0</v>
      </c>
      <c r="AD107" s="28" t="n">
        <f aca="false">IFERROR(IF(J107="",0,J107/F107),0)</f>
        <v>0</v>
      </c>
      <c r="AE107" s="28" t="n">
        <f aca="false">IFERROR(IF(J107="",0,L107/F107),0)</f>
        <v>0</v>
      </c>
      <c r="AF107" s="28" t="n">
        <f aca="false">IFERROR(IF(J107="",0,N107/F107),0)</f>
        <v>0</v>
      </c>
    </row>
    <row r="108" customFormat="false" ht="15" hidden="false" customHeight="false" outlineLevel="0" collapsed="false">
      <c r="A108" s="20"/>
      <c r="B108" s="20"/>
      <c r="C108" s="21"/>
      <c r="D108" s="22"/>
      <c r="E108" s="22"/>
      <c r="F108" s="23" t="str">
        <f aca="false">IF(OR(D108="",E108=""),"",E108-D108)</f>
        <v/>
      </c>
      <c r="G108" s="24"/>
      <c r="H108" s="24"/>
      <c r="I108" s="24"/>
      <c r="J108" s="25" t="str">
        <f aca="false">IF(OR(F108="",B108&lt;&gt;"Confirmed"),"",F108*G108+IF(H108="",Setup!$C$19,H108)+I108)</f>
        <v/>
      </c>
      <c r="K108" s="26" t="n">
        <f aca="false">IFERROR(INDEX(Setup!$C$10:$C$14,MATCH(A108,Setup!$B$10:$B$14,0)),0)</f>
        <v>0</v>
      </c>
      <c r="L108" s="25" t="str">
        <f aca="false">IF(J108="","",J108*K108)</f>
        <v/>
      </c>
      <c r="M108" s="27" t="str">
        <f aca="false">IF(J108="","",J108-L108)</f>
        <v/>
      </c>
      <c r="N108" s="25" t="str">
        <f aca="false">IF(J108="","",Setup!$C$20+Setup!$C$21)</f>
        <v/>
      </c>
      <c r="O108" s="27" t="str">
        <f aca="false">IF(J108="","",M108-N108)</f>
        <v/>
      </c>
      <c r="Q108" s="28" t="n">
        <f aca="false">IF(OR(F108="",B108&lt;&gt;"Confirmed"),0,MAX(0,MIN(E108,DATE(Setup!$D$5,2,1))-MAX(D108,DATE(Setup!$D$5,1,1))))</f>
        <v>0</v>
      </c>
      <c r="R108" s="28" t="n">
        <f aca="false">IF(OR(F108="",B108&lt;&gt;"Confirmed"),0,MAX(0,MIN(E108,DATE(Setup!$D$5,3,1))-MAX(D108,DATE(Setup!$D$5,2,1))))</f>
        <v>0</v>
      </c>
      <c r="S108" s="28" t="n">
        <f aca="false">IF(OR(F108="",B108&lt;&gt;"Confirmed"),0,MAX(0,MIN(E108,DATE(Setup!$D$5,4,1))-MAX(D108,DATE(Setup!$D$5,3,1))))</f>
        <v>0</v>
      </c>
      <c r="T108" s="28" t="n">
        <f aca="false">IF(OR(F108="",B108&lt;&gt;"Confirmed"),0,MAX(0,MIN(E108,DATE(Setup!$D$5,5,1))-MAX(D108,DATE(Setup!$D$5,4,1))))</f>
        <v>0</v>
      </c>
      <c r="U108" s="28" t="n">
        <f aca="false">IF(OR(F108="",B108&lt;&gt;"Confirmed"),0,MAX(0,MIN(E108,DATE(Setup!$D$5,6,1))-MAX(D108,DATE(Setup!$D$5,5,1))))</f>
        <v>0</v>
      </c>
      <c r="V108" s="28" t="n">
        <f aca="false">IF(OR(F108="",B108&lt;&gt;"Confirmed"),0,MAX(0,MIN(E108,DATE(Setup!$D$5,7,1))-MAX(D108,DATE(Setup!$D$5,6,1))))</f>
        <v>0</v>
      </c>
      <c r="W108" s="28" t="n">
        <f aca="false">IF(OR(F108="",B108&lt;&gt;"Confirmed"),0,MAX(0,MIN(E108,DATE(Setup!$D$5,8,1))-MAX(D108,DATE(Setup!$D$5,7,1))))</f>
        <v>0</v>
      </c>
      <c r="X108" s="28" t="n">
        <f aca="false">IF(OR(F108="",B108&lt;&gt;"Confirmed"),0,MAX(0,MIN(E108,DATE(Setup!$D$5,9,1))-MAX(D108,DATE(Setup!$D$5,8,1))))</f>
        <v>0</v>
      </c>
      <c r="Y108" s="28" t="n">
        <f aca="false">IF(OR(F108="",B108&lt;&gt;"Confirmed"),0,MAX(0,MIN(E108,DATE(Setup!$D$5,10,1))-MAX(D108,DATE(Setup!$D$5,9,1))))</f>
        <v>0</v>
      </c>
      <c r="Z108" s="28" t="n">
        <f aca="false">IF(OR(F108="",B108&lt;&gt;"Confirmed"),0,MAX(0,MIN(E108,DATE(Setup!$D$5,11,1))-MAX(D108,DATE(Setup!$D$5,10,1))))</f>
        <v>0</v>
      </c>
      <c r="AA108" s="28" t="n">
        <f aca="false">IF(OR(F108="",B108&lt;&gt;"Confirmed"),0,MAX(0,MIN(E108,DATE(Setup!$D$5,12,1))-MAX(D108,DATE(Setup!$D$5,11,1))))</f>
        <v>0</v>
      </c>
      <c r="AB108" s="28" t="n">
        <f aca="false">IF(OR(F108="",B108&lt;&gt;"Confirmed"),0,MAX(0,MIN(E108,DATE(Setup!$D$5,13,1))-MAX(D108,DATE(Setup!$D$5,12,1))))</f>
        <v>0</v>
      </c>
      <c r="AD108" s="28" t="n">
        <f aca="false">IFERROR(IF(J108="",0,J108/F108),0)</f>
        <v>0</v>
      </c>
      <c r="AE108" s="28" t="n">
        <f aca="false">IFERROR(IF(J108="",0,L108/F108),0)</f>
        <v>0</v>
      </c>
      <c r="AF108" s="28" t="n">
        <f aca="false">IFERROR(IF(J108="",0,N108/F108),0)</f>
        <v>0</v>
      </c>
    </row>
    <row r="109" customFormat="false" ht="15" hidden="false" customHeight="false" outlineLevel="0" collapsed="false">
      <c r="A109" s="20"/>
      <c r="B109" s="20"/>
      <c r="C109" s="21"/>
      <c r="D109" s="22"/>
      <c r="E109" s="22"/>
      <c r="F109" s="23" t="str">
        <f aca="false">IF(OR(D109="",E109=""),"",E109-D109)</f>
        <v/>
      </c>
      <c r="G109" s="24"/>
      <c r="H109" s="24"/>
      <c r="I109" s="24"/>
      <c r="J109" s="25" t="str">
        <f aca="false">IF(OR(F109="",B109&lt;&gt;"Confirmed"),"",F109*G109+IF(H109="",Setup!$C$19,H109)+I109)</f>
        <v/>
      </c>
      <c r="K109" s="26" t="n">
        <f aca="false">IFERROR(INDEX(Setup!$C$10:$C$14,MATCH(A109,Setup!$B$10:$B$14,0)),0)</f>
        <v>0</v>
      </c>
      <c r="L109" s="25" t="str">
        <f aca="false">IF(J109="","",J109*K109)</f>
        <v/>
      </c>
      <c r="M109" s="27" t="str">
        <f aca="false">IF(J109="","",J109-L109)</f>
        <v/>
      </c>
      <c r="N109" s="25" t="str">
        <f aca="false">IF(J109="","",Setup!$C$20+Setup!$C$21)</f>
        <v/>
      </c>
      <c r="O109" s="27" t="str">
        <f aca="false">IF(J109="","",M109-N109)</f>
        <v/>
      </c>
      <c r="Q109" s="28" t="n">
        <f aca="false">IF(OR(F109="",B109&lt;&gt;"Confirmed"),0,MAX(0,MIN(E109,DATE(Setup!$D$5,2,1))-MAX(D109,DATE(Setup!$D$5,1,1))))</f>
        <v>0</v>
      </c>
      <c r="R109" s="28" t="n">
        <f aca="false">IF(OR(F109="",B109&lt;&gt;"Confirmed"),0,MAX(0,MIN(E109,DATE(Setup!$D$5,3,1))-MAX(D109,DATE(Setup!$D$5,2,1))))</f>
        <v>0</v>
      </c>
      <c r="S109" s="28" t="n">
        <f aca="false">IF(OR(F109="",B109&lt;&gt;"Confirmed"),0,MAX(0,MIN(E109,DATE(Setup!$D$5,4,1))-MAX(D109,DATE(Setup!$D$5,3,1))))</f>
        <v>0</v>
      </c>
      <c r="T109" s="28" t="n">
        <f aca="false">IF(OR(F109="",B109&lt;&gt;"Confirmed"),0,MAX(0,MIN(E109,DATE(Setup!$D$5,5,1))-MAX(D109,DATE(Setup!$D$5,4,1))))</f>
        <v>0</v>
      </c>
      <c r="U109" s="28" t="n">
        <f aca="false">IF(OR(F109="",B109&lt;&gt;"Confirmed"),0,MAX(0,MIN(E109,DATE(Setup!$D$5,6,1))-MAX(D109,DATE(Setup!$D$5,5,1))))</f>
        <v>0</v>
      </c>
      <c r="V109" s="28" t="n">
        <f aca="false">IF(OR(F109="",B109&lt;&gt;"Confirmed"),0,MAX(0,MIN(E109,DATE(Setup!$D$5,7,1))-MAX(D109,DATE(Setup!$D$5,6,1))))</f>
        <v>0</v>
      </c>
      <c r="W109" s="28" t="n">
        <f aca="false">IF(OR(F109="",B109&lt;&gt;"Confirmed"),0,MAX(0,MIN(E109,DATE(Setup!$D$5,8,1))-MAX(D109,DATE(Setup!$D$5,7,1))))</f>
        <v>0</v>
      </c>
      <c r="X109" s="28" t="n">
        <f aca="false">IF(OR(F109="",B109&lt;&gt;"Confirmed"),0,MAX(0,MIN(E109,DATE(Setup!$D$5,9,1))-MAX(D109,DATE(Setup!$D$5,8,1))))</f>
        <v>0</v>
      </c>
      <c r="Y109" s="28" t="n">
        <f aca="false">IF(OR(F109="",B109&lt;&gt;"Confirmed"),0,MAX(0,MIN(E109,DATE(Setup!$D$5,10,1))-MAX(D109,DATE(Setup!$D$5,9,1))))</f>
        <v>0</v>
      </c>
      <c r="Z109" s="28" t="n">
        <f aca="false">IF(OR(F109="",B109&lt;&gt;"Confirmed"),0,MAX(0,MIN(E109,DATE(Setup!$D$5,11,1))-MAX(D109,DATE(Setup!$D$5,10,1))))</f>
        <v>0</v>
      </c>
      <c r="AA109" s="28" t="n">
        <f aca="false">IF(OR(F109="",B109&lt;&gt;"Confirmed"),0,MAX(0,MIN(E109,DATE(Setup!$D$5,12,1))-MAX(D109,DATE(Setup!$D$5,11,1))))</f>
        <v>0</v>
      </c>
      <c r="AB109" s="28" t="n">
        <f aca="false">IF(OR(F109="",B109&lt;&gt;"Confirmed"),0,MAX(0,MIN(E109,DATE(Setup!$D$5,13,1))-MAX(D109,DATE(Setup!$D$5,12,1))))</f>
        <v>0</v>
      </c>
      <c r="AD109" s="28" t="n">
        <f aca="false">IFERROR(IF(J109="",0,J109/F109),0)</f>
        <v>0</v>
      </c>
      <c r="AE109" s="28" t="n">
        <f aca="false">IFERROR(IF(J109="",0,L109/F109),0)</f>
        <v>0</v>
      </c>
      <c r="AF109" s="28" t="n">
        <f aca="false">IFERROR(IF(J109="",0,N109/F109),0)</f>
        <v>0</v>
      </c>
    </row>
    <row r="110" customFormat="false" ht="15" hidden="false" customHeight="false" outlineLevel="0" collapsed="false">
      <c r="A110" s="20"/>
      <c r="B110" s="20"/>
      <c r="C110" s="21"/>
      <c r="D110" s="22"/>
      <c r="E110" s="22"/>
      <c r="F110" s="23" t="str">
        <f aca="false">IF(OR(D110="",E110=""),"",E110-D110)</f>
        <v/>
      </c>
      <c r="G110" s="24"/>
      <c r="H110" s="24"/>
      <c r="I110" s="24"/>
      <c r="J110" s="25" t="str">
        <f aca="false">IF(OR(F110="",B110&lt;&gt;"Confirmed"),"",F110*G110+IF(H110="",Setup!$C$19,H110)+I110)</f>
        <v/>
      </c>
      <c r="K110" s="26" t="n">
        <f aca="false">IFERROR(INDEX(Setup!$C$10:$C$14,MATCH(A110,Setup!$B$10:$B$14,0)),0)</f>
        <v>0</v>
      </c>
      <c r="L110" s="25" t="str">
        <f aca="false">IF(J110="","",J110*K110)</f>
        <v/>
      </c>
      <c r="M110" s="27" t="str">
        <f aca="false">IF(J110="","",J110-L110)</f>
        <v/>
      </c>
      <c r="N110" s="25" t="str">
        <f aca="false">IF(J110="","",Setup!$C$20+Setup!$C$21)</f>
        <v/>
      </c>
      <c r="O110" s="27" t="str">
        <f aca="false">IF(J110="","",M110-N110)</f>
        <v/>
      </c>
      <c r="Q110" s="28" t="n">
        <f aca="false">IF(OR(F110="",B110&lt;&gt;"Confirmed"),0,MAX(0,MIN(E110,DATE(Setup!$D$5,2,1))-MAX(D110,DATE(Setup!$D$5,1,1))))</f>
        <v>0</v>
      </c>
      <c r="R110" s="28" t="n">
        <f aca="false">IF(OR(F110="",B110&lt;&gt;"Confirmed"),0,MAX(0,MIN(E110,DATE(Setup!$D$5,3,1))-MAX(D110,DATE(Setup!$D$5,2,1))))</f>
        <v>0</v>
      </c>
      <c r="S110" s="28" t="n">
        <f aca="false">IF(OR(F110="",B110&lt;&gt;"Confirmed"),0,MAX(0,MIN(E110,DATE(Setup!$D$5,4,1))-MAX(D110,DATE(Setup!$D$5,3,1))))</f>
        <v>0</v>
      </c>
      <c r="T110" s="28" t="n">
        <f aca="false">IF(OR(F110="",B110&lt;&gt;"Confirmed"),0,MAX(0,MIN(E110,DATE(Setup!$D$5,5,1))-MAX(D110,DATE(Setup!$D$5,4,1))))</f>
        <v>0</v>
      </c>
      <c r="U110" s="28" t="n">
        <f aca="false">IF(OR(F110="",B110&lt;&gt;"Confirmed"),0,MAX(0,MIN(E110,DATE(Setup!$D$5,6,1))-MAX(D110,DATE(Setup!$D$5,5,1))))</f>
        <v>0</v>
      </c>
      <c r="V110" s="28" t="n">
        <f aca="false">IF(OR(F110="",B110&lt;&gt;"Confirmed"),0,MAX(0,MIN(E110,DATE(Setup!$D$5,7,1))-MAX(D110,DATE(Setup!$D$5,6,1))))</f>
        <v>0</v>
      </c>
      <c r="W110" s="28" t="n">
        <f aca="false">IF(OR(F110="",B110&lt;&gt;"Confirmed"),0,MAX(0,MIN(E110,DATE(Setup!$D$5,8,1))-MAX(D110,DATE(Setup!$D$5,7,1))))</f>
        <v>0</v>
      </c>
      <c r="X110" s="28" t="n">
        <f aca="false">IF(OR(F110="",B110&lt;&gt;"Confirmed"),0,MAX(0,MIN(E110,DATE(Setup!$D$5,9,1))-MAX(D110,DATE(Setup!$D$5,8,1))))</f>
        <v>0</v>
      </c>
      <c r="Y110" s="28" t="n">
        <f aca="false">IF(OR(F110="",B110&lt;&gt;"Confirmed"),0,MAX(0,MIN(E110,DATE(Setup!$D$5,10,1))-MAX(D110,DATE(Setup!$D$5,9,1))))</f>
        <v>0</v>
      </c>
      <c r="Z110" s="28" t="n">
        <f aca="false">IF(OR(F110="",B110&lt;&gt;"Confirmed"),0,MAX(0,MIN(E110,DATE(Setup!$D$5,11,1))-MAX(D110,DATE(Setup!$D$5,10,1))))</f>
        <v>0</v>
      </c>
      <c r="AA110" s="28" t="n">
        <f aca="false">IF(OR(F110="",B110&lt;&gt;"Confirmed"),0,MAX(0,MIN(E110,DATE(Setup!$D$5,12,1))-MAX(D110,DATE(Setup!$D$5,11,1))))</f>
        <v>0</v>
      </c>
      <c r="AB110" s="28" t="n">
        <f aca="false">IF(OR(F110="",B110&lt;&gt;"Confirmed"),0,MAX(0,MIN(E110,DATE(Setup!$D$5,13,1))-MAX(D110,DATE(Setup!$D$5,12,1))))</f>
        <v>0</v>
      </c>
      <c r="AD110" s="28" t="n">
        <f aca="false">IFERROR(IF(J110="",0,J110/F110),0)</f>
        <v>0</v>
      </c>
      <c r="AE110" s="28" t="n">
        <f aca="false">IFERROR(IF(J110="",0,L110/F110),0)</f>
        <v>0</v>
      </c>
      <c r="AF110" s="28" t="n">
        <f aca="false">IFERROR(IF(J110="",0,N110/F110),0)</f>
        <v>0</v>
      </c>
    </row>
    <row r="111" customFormat="false" ht="15" hidden="false" customHeight="false" outlineLevel="0" collapsed="false">
      <c r="A111" s="20"/>
      <c r="B111" s="20"/>
      <c r="C111" s="21"/>
      <c r="D111" s="22"/>
      <c r="E111" s="22"/>
      <c r="F111" s="23" t="str">
        <f aca="false">IF(OR(D111="",E111=""),"",E111-D111)</f>
        <v/>
      </c>
      <c r="G111" s="24"/>
      <c r="H111" s="24"/>
      <c r="I111" s="24"/>
      <c r="J111" s="25" t="str">
        <f aca="false">IF(OR(F111="",B111&lt;&gt;"Confirmed"),"",F111*G111+IF(H111="",Setup!$C$19,H111)+I111)</f>
        <v/>
      </c>
      <c r="K111" s="26" t="n">
        <f aca="false">IFERROR(INDEX(Setup!$C$10:$C$14,MATCH(A111,Setup!$B$10:$B$14,0)),0)</f>
        <v>0</v>
      </c>
      <c r="L111" s="25" t="str">
        <f aca="false">IF(J111="","",J111*K111)</f>
        <v/>
      </c>
      <c r="M111" s="27" t="str">
        <f aca="false">IF(J111="","",J111-L111)</f>
        <v/>
      </c>
      <c r="N111" s="25" t="str">
        <f aca="false">IF(J111="","",Setup!$C$20+Setup!$C$21)</f>
        <v/>
      </c>
      <c r="O111" s="27" t="str">
        <f aca="false">IF(J111="","",M111-N111)</f>
        <v/>
      </c>
      <c r="Q111" s="28" t="n">
        <f aca="false">IF(OR(F111="",B111&lt;&gt;"Confirmed"),0,MAX(0,MIN(E111,DATE(Setup!$D$5,2,1))-MAX(D111,DATE(Setup!$D$5,1,1))))</f>
        <v>0</v>
      </c>
      <c r="R111" s="28" t="n">
        <f aca="false">IF(OR(F111="",B111&lt;&gt;"Confirmed"),0,MAX(0,MIN(E111,DATE(Setup!$D$5,3,1))-MAX(D111,DATE(Setup!$D$5,2,1))))</f>
        <v>0</v>
      </c>
      <c r="S111" s="28" t="n">
        <f aca="false">IF(OR(F111="",B111&lt;&gt;"Confirmed"),0,MAX(0,MIN(E111,DATE(Setup!$D$5,4,1))-MAX(D111,DATE(Setup!$D$5,3,1))))</f>
        <v>0</v>
      </c>
      <c r="T111" s="28" t="n">
        <f aca="false">IF(OR(F111="",B111&lt;&gt;"Confirmed"),0,MAX(0,MIN(E111,DATE(Setup!$D$5,5,1))-MAX(D111,DATE(Setup!$D$5,4,1))))</f>
        <v>0</v>
      </c>
      <c r="U111" s="28" t="n">
        <f aca="false">IF(OR(F111="",B111&lt;&gt;"Confirmed"),0,MAX(0,MIN(E111,DATE(Setup!$D$5,6,1))-MAX(D111,DATE(Setup!$D$5,5,1))))</f>
        <v>0</v>
      </c>
      <c r="V111" s="28" t="n">
        <f aca="false">IF(OR(F111="",B111&lt;&gt;"Confirmed"),0,MAX(0,MIN(E111,DATE(Setup!$D$5,7,1))-MAX(D111,DATE(Setup!$D$5,6,1))))</f>
        <v>0</v>
      </c>
      <c r="W111" s="28" t="n">
        <f aca="false">IF(OR(F111="",B111&lt;&gt;"Confirmed"),0,MAX(0,MIN(E111,DATE(Setup!$D$5,8,1))-MAX(D111,DATE(Setup!$D$5,7,1))))</f>
        <v>0</v>
      </c>
      <c r="X111" s="28" t="n">
        <f aca="false">IF(OR(F111="",B111&lt;&gt;"Confirmed"),0,MAX(0,MIN(E111,DATE(Setup!$D$5,9,1))-MAX(D111,DATE(Setup!$D$5,8,1))))</f>
        <v>0</v>
      </c>
      <c r="Y111" s="28" t="n">
        <f aca="false">IF(OR(F111="",B111&lt;&gt;"Confirmed"),0,MAX(0,MIN(E111,DATE(Setup!$D$5,10,1))-MAX(D111,DATE(Setup!$D$5,9,1))))</f>
        <v>0</v>
      </c>
      <c r="Z111" s="28" t="n">
        <f aca="false">IF(OR(F111="",B111&lt;&gt;"Confirmed"),0,MAX(0,MIN(E111,DATE(Setup!$D$5,11,1))-MAX(D111,DATE(Setup!$D$5,10,1))))</f>
        <v>0</v>
      </c>
      <c r="AA111" s="28" t="n">
        <f aca="false">IF(OR(F111="",B111&lt;&gt;"Confirmed"),0,MAX(0,MIN(E111,DATE(Setup!$D$5,12,1))-MAX(D111,DATE(Setup!$D$5,11,1))))</f>
        <v>0</v>
      </c>
      <c r="AB111" s="28" t="n">
        <f aca="false">IF(OR(F111="",B111&lt;&gt;"Confirmed"),0,MAX(0,MIN(E111,DATE(Setup!$D$5,13,1))-MAX(D111,DATE(Setup!$D$5,12,1))))</f>
        <v>0</v>
      </c>
      <c r="AD111" s="28" t="n">
        <f aca="false">IFERROR(IF(J111="",0,J111/F111),0)</f>
        <v>0</v>
      </c>
      <c r="AE111" s="28" t="n">
        <f aca="false">IFERROR(IF(J111="",0,L111/F111),0)</f>
        <v>0</v>
      </c>
      <c r="AF111" s="28" t="n">
        <f aca="false">IFERROR(IF(J111="",0,N111/F111),0)</f>
        <v>0</v>
      </c>
    </row>
    <row r="112" customFormat="false" ht="15" hidden="false" customHeight="false" outlineLevel="0" collapsed="false">
      <c r="A112" s="20"/>
      <c r="B112" s="20"/>
      <c r="C112" s="21"/>
      <c r="D112" s="22"/>
      <c r="E112" s="22"/>
      <c r="F112" s="23" t="str">
        <f aca="false">IF(OR(D112="",E112=""),"",E112-D112)</f>
        <v/>
      </c>
      <c r="G112" s="24"/>
      <c r="H112" s="24"/>
      <c r="I112" s="24"/>
      <c r="J112" s="25" t="str">
        <f aca="false">IF(OR(F112="",B112&lt;&gt;"Confirmed"),"",F112*G112+IF(H112="",Setup!$C$19,H112)+I112)</f>
        <v/>
      </c>
      <c r="K112" s="26" t="n">
        <f aca="false">IFERROR(INDEX(Setup!$C$10:$C$14,MATCH(A112,Setup!$B$10:$B$14,0)),0)</f>
        <v>0</v>
      </c>
      <c r="L112" s="25" t="str">
        <f aca="false">IF(J112="","",J112*K112)</f>
        <v/>
      </c>
      <c r="M112" s="27" t="str">
        <f aca="false">IF(J112="","",J112-L112)</f>
        <v/>
      </c>
      <c r="N112" s="25" t="str">
        <f aca="false">IF(J112="","",Setup!$C$20+Setup!$C$21)</f>
        <v/>
      </c>
      <c r="O112" s="27" t="str">
        <f aca="false">IF(J112="","",M112-N112)</f>
        <v/>
      </c>
      <c r="Q112" s="28" t="n">
        <f aca="false">IF(OR(F112="",B112&lt;&gt;"Confirmed"),0,MAX(0,MIN(E112,DATE(Setup!$D$5,2,1))-MAX(D112,DATE(Setup!$D$5,1,1))))</f>
        <v>0</v>
      </c>
      <c r="R112" s="28" t="n">
        <f aca="false">IF(OR(F112="",B112&lt;&gt;"Confirmed"),0,MAX(0,MIN(E112,DATE(Setup!$D$5,3,1))-MAX(D112,DATE(Setup!$D$5,2,1))))</f>
        <v>0</v>
      </c>
      <c r="S112" s="28" t="n">
        <f aca="false">IF(OR(F112="",B112&lt;&gt;"Confirmed"),0,MAX(0,MIN(E112,DATE(Setup!$D$5,4,1))-MAX(D112,DATE(Setup!$D$5,3,1))))</f>
        <v>0</v>
      </c>
      <c r="T112" s="28" t="n">
        <f aca="false">IF(OR(F112="",B112&lt;&gt;"Confirmed"),0,MAX(0,MIN(E112,DATE(Setup!$D$5,5,1))-MAX(D112,DATE(Setup!$D$5,4,1))))</f>
        <v>0</v>
      </c>
      <c r="U112" s="28" t="n">
        <f aca="false">IF(OR(F112="",B112&lt;&gt;"Confirmed"),0,MAX(0,MIN(E112,DATE(Setup!$D$5,6,1))-MAX(D112,DATE(Setup!$D$5,5,1))))</f>
        <v>0</v>
      </c>
      <c r="V112" s="28" t="n">
        <f aca="false">IF(OR(F112="",B112&lt;&gt;"Confirmed"),0,MAX(0,MIN(E112,DATE(Setup!$D$5,7,1))-MAX(D112,DATE(Setup!$D$5,6,1))))</f>
        <v>0</v>
      </c>
      <c r="W112" s="28" t="n">
        <f aca="false">IF(OR(F112="",B112&lt;&gt;"Confirmed"),0,MAX(0,MIN(E112,DATE(Setup!$D$5,8,1))-MAX(D112,DATE(Setup!$D$5,7,1))))</f>
        <v>0</v>
      </c>
      <c r="X112" s="28" t="n">
        <f aca="false">IF(OR(F112="",B112&lt;&gt;"Confirmed"),0,MAX(0,MIN(E112,DATE(Setup!$D$5,9,1))-MAX(D112,DATE(Setup!$D$5,8,1))))</f>
        <v>0</v>
      </c>
      <c r="Y112" s="28" t="n">
        <f aca="false">IF(OR(F112="",B112&lt;&gt;"Confirmed"),0,MAX(0,MIN(E112,DATE(Setup!$D$5,10,1))-MAX(D112,DATE(Setup!$D$5,9,1))))</f>
        <v>0</v>
      </c>
      <c r="Z112" s="28" t="n">
        <f aca="false">IF(OR(F112="",B112&lt;&gt;"Confirmed"),0,MAX(0,MIN(E112,DATE(Setup!$D$5,11,1))-MAX(D112,DATE(Setup!$D$5,10,1))))</f>
        <v>0</v>
      </c>
      <c r="AA112" s="28" t="n">
        <f aca="false">IF(OR(F112="",B112&lt;&gt;"Confirmed"),0,MAX(0,MIN(E112,DATE(Setup!$D$5,12,1))-MAX(D112,DATE(Setup!$D$5,11,1))))</f>
        <v>0</v>
      </c>
      <c r="AB112" s="28" t="n">
        <f aca="false">IF(OR(F112="",B112&lt;&gt;"Confirmed"),0,MAX(0,MIN(E112,DATE(Setup!$D$5,13,1))-MAX(D112,DATE(Setup!$D$5,12,1))))</f>
        <v>0</v>
      </c>
      <c r="AD112" s="28" t="n">
        <f aca="false">IFERROR(IF(J112="",0,J112/F112),0)</f>
        <v>0</v>
      </c>
      <c r="AE112" s="28" t="n">
        <f aca="false">IFERROR(IF(J112="",0,L112/F112),0)</f>
        <v>0</v>
      </c>
      <c r="AF112" s="28" t="n">
        <f aca="false">IFERROR(IF(J112="",0,N112/F112),0)</f>
        <v>0</v>
      </c>
    </row>
    <row r="113" customFormat="false" ht="15" hidden="false" customHeight="false" outlineLevel="0" collapsed="false">
      <c r="A113" s="20"/>
      <c r="B113" s="20"/>
      <c r="C113" s="21"/>
      <c r="D113" s="22"/>
      <c r="E113" s="22"/>
      <c r="F113" s="23" t="str">
        <f aca="false">IF(OR(D113="",E113=""),"",E113-D113)</f>
        <v/>
      </c>
      <c r="G113" s="24"/>
      <c r="H113" s="24"/>
      <c r="I113" s="24"/>
      <c r="J113" s="25" t="str">
        <f aca="false">IF(OR(F113="",B113&lt;&gt;"Confirmed"),"",F113*G113+IF(H113="",Setup!$C$19,H113)+I113)</f>
        <v/>
      </c>
      <c r="K113" s="26" t="n">
        <f aca="false">IFERROR(INDEX(Setup!$C$10:$C$14,MATCH(A113,Setup!$B$10:$B$14,0)),0)</f>
        <v>0</v>
      </c>
      <c r="L113" s="25" t="str">
        <f aca="false">IF(J113="","",J113*K113)</f>
        <v/>
      </c>
      <c r="M113" s="27" t="str">
        <f aca="false">IF(J113="","",J113-L113)</f>
        <v/>
      </c>
      <c r="N113" s="25" t="str">
        <f aca="false">IF(J113="","",Setup!$C$20+Setup!$C$21)</f>
        <v/>
      </c>
      <c r="O113" s="27" t="str">
        <f aca="false">IF(J113="","",M113-N113)</f>
        <v/>
      </c>
      <c r="Q113" s="28" t="n">
        <f aca="false">IF(OR(F113="",B113&lt;&gt;"Confirmed"),0,MAX(0,MIN(E113,DATE(Setup!$D$5,2,1))-MAX(D113,DATE(Setup!$D$5,1,1))))</f>
        <v>0</v>
      </c>
      <c r="R113" s="28" t="n">
        <f aca="false">IF(OR(F113="",B113&lt;&gt;"Confirmed"),0,MAX(0,MIN(E113,DATE(Setup!$D$5,3,1))-MAX(D113,DATE(Setup!$D$5,2,1))))</f>
        <v>0</v>
      </c>
      <c r="S113" s="28" t="n">
        <f aca="false">IF(OR(F113="",B113&lt;&gt;"Confirmed"),0,MAX(0,MIN(E113,DATE(Setup!$D$5,4,1))-MAX(D113,DATE(Setup!$D$5,3,1))))</f>
        <v>0</v>
      </c>
      <c r="T113" s="28" t="n">
        <f aca="false">IF(OR(F113="",B113&lt;&gt;"Confirmed"),0,MAX(0,MIN(E113,DATE(Setup!$D$5,5,1))-MAX(D113,DATE(Setup!$D$5,4,1))))</f>
        <v>0</v>
      </c>
      <c r="U113" s="28" t="n">
        <f aca="false">IF(OR(F113="",B113&lt;&gt;"Confirmed"),0,MAX(0,MIN(E113,DATE(Setup!$D$5,6,1))-MAX(D113,DATE(Setup!$D$5,5,1))))</f>
        <v>0</v>
      </c>
      <c r="V113" s="28" t="n">
        <f aca="false">IF(OR(F113="",B113&lt;&gt;"Confirmed"),0,MAX(0,MIN(E113,DATE(Setup!$D$5,7,1))-MAX(D113,DATE(Setup!$D$5,6,1))))</f>
        <v>0</v>
      </c>
      <c r="W113" s="28" t="n">
        <f aca="false">IF(OR(F113="",B113&lt;&gt;"Confirmed"),0,MAX(0,MIN(E113,DATE(Setup!$D$5,8,1))-MAX(D113,DATE(Setup!$D$5,7,1))))</f>
        <v>0</v>
      </c>
      <c r="X113" s="28" t="n">
        <f aca="false">IF(OR(F113="",B113&lt;&gt;"Confirmed"),0,MAX(0,MIN(E113,DATE(Setup!$D$5,9,1))-MAX(D113,DATE(Setup!$D$5,8,1))))</f>
        <v>0</v>
      </c>
      <c r="Y113" s="28" t="n">
        <f aca="false">IF(OR(F113="",B113&lt;&gt;"Confirmed"),0,MAX(0,MIN(E113,DATE(Setup!$D$5,10,1))-MAX(D113,DATE(Setup!$D$5,9,1))))</f>
        <v>0</v>
      </c>
      <c r="Z113" s="28" t="n">
        <f aca="false">IF(OR(F113="",B113&lt;&gt;"Confirmed"),0,MAX(0,MIN(E113,DATE(Setup!$D$5,11,1))-MAX(D113,DATE(Setup!$D$5,10,1))))</f>
        <v>0</v>
      </c>
      <c r="AA113" s="28" t="n">
        <f aca="false">IF(OR(F113="",B113&lt;&gt;"Confirmed"),0,MAX(0,MIN(E113,DATE(Setup!$D$5,12,1))-MAX(D113,DATE(Setup!$D$5,11,1))))</f>
        <v>0</v>
      </c>
      <c r="AB113" s="28" t="n">
        <f aca="false">IF(OR(F113="",B113&lt;&gt;"Confirmed"),0,MAX(0,MIN(E113,DATE(Setup!$D$5,13,1))-MAX(D113,DATE(Setup!$D$5,12,1))))</f>
        <v>0</v>
      </c>
      <c r="AD113" s="28" t="n">
        <f aca="false">IFERROR(IF(J113="",0,J113/F113),0)</f>
        <v>0</v>
      </c>
      <c r="AE113" s="28" t="n">
        <f aca="false">IFERROR(IF(J113="",0,L113/F113),0)</f>
        <v>0</v>
      </c>
      <c r="AF113" s="28" t="n">
        <f aca="false">IFERROR(IF(J113="",0,N113/F113),0)</f>
        <v>0</v>
      </c>
    </row>
    <row r="114" customFormat="false" ht="15" hidden="false" customHeight="false" outlineLevel="0" collapsed="false">
      <c r="A114" s="20"/>
      <c r="B114" s="20"/>
      <c r="C114" s="21"/>
      <c r="D114" s="22"/>
      <c r="E114" s="22"/>
      <c r="F114" s="23" t="str">
        <f aca="false">IF(OR(D114="",E114=""),"",E114-D114)</f>
        <v/>
      </c>
      <c r="G114" s="24"/>
      <c r="H114" s="24"/>
      <c r="I114" s="24"/>
      <c r="J114" s="25" t="str">
        <f aca="false">IF(OR(F114="",B114&lt;&gt;"Confirmed"),"",F114*G114+IF(H114="",Setup!$C$19,H114)+I114)</f>
        <v/>
      </c>
      <c r="K114" s="26" t="n">
        <f aca="false">IFERROR(INDEX(Setup!$C$10:$C$14,MATCH(A114,Setup!$B$10:$B$14,0)),0)</f>
        <v>0</v>
      </c>
      <c r="L114" s="25" t="str">
        <f aca="false">IF(J114="","",J114*K114)</f>
        <v/>
      </c>
      <c r="M114" s="27" t="str">
        <f aca="false">IF(J114="","",J114-L114)</f>
        <v/>
      </c>
      <c r="N114" s="25" t="str">
        <f aca="false">IF(J114="","",Setup!$C$20+Setup!$C$21)</f>
        <v/>
      </c>
      <c r="O114" s="27" t="str">
        <f aca="false">IF(J114="","",M114-N114)</f>
        <v/>
      </c>
      <c r="Q114" s="28" t="n">
        <f aca="false">IF(OR(F114="",B114&lt;&gt;"Confirmed"),0,MAX(0,MIN(E114,DATE(Setup!$D$5,2,1))-MAX(D114,DATE(Setup!$D$5,1,1))))</f>
        <v>0</v>
      </c>
      <c r="R114" s="28" t="n">
        <f aca="false">IF(OR(F114="",B114&lt;&gt;"Confirmed"),0,MAX(0,MIN(E114,DATE(Setup!$D$5,3,1))-MAX(D114,DATE(Setup!$D$5,2,1))))</f>
        <v>0</v>
      </c>
      <c r="S114" s="28" t="n">
        <f aca="false">IF(OR(F114="",B114&lt;&gt;"Confirmed"),0,MAX(0,MIN(E114,DATE(Setup!$D$5,4,1))-MAX(D114,DATE(Setup!$D$5,3,1))))</f>
        <v>0</v>
      </c>
      <c r="T114" s="28" t="n">
        <f aca="false">IF(OR(F114="",B114&lt;&gt;"Confirmed"),0,MAX(0,MIN(E114,DATE(Setup!$D$5,5,1))-MAX(D114,DATE(Setup!$D$5,4,1))))</f>
        <v>0</v>
      </c>
      <c r="U114" s="28" t="n">
        <f aca="false">IF(OR(F114="",B114&lt;&gt;"Confirmed"),0,MAX(0,MIN(E114,DATE(Setup!$D$5,6,1))-MAX(D114,DATE(Setup!$D$5,5,1))))</f>
        <v>0</v>
      </c>
      <c r="V114" s="28" t="n">
        <f aca="false">IF(OR(F114="",B114&lt;&gt;"Confirmed"),0,MAX(0,MIN(E114,DATE(Setup!$D$5,7,1))-MAX(D114,DATE(Setup!$D$5,6,1))))</f>
        <v>0</v>
      </c>
      <c r="W114" s="28" t="n">
        <f aca="false">IF(OR(F114="",B114&lt;&gt;"Confirmed"),0,MAX(0,MIN(E114,DATE(Setup!$D$5,8,1))-MAX(D114,DATE(Setup!$D$5,7,1))))</f>
        <v>0</v>
      </c>
      <c r="X114" s="28" t="n">
        <f aca="false">IF(OR(F114="",B114&lt;&gt;"Confirmed"),0,MAX(0,MIN(E114,DATE(Setup!$D$5,9,1))-MAX(D114,DATE(Setup!$D$5,8,1))))</f>
        <v>0</v>
      </c>
      <c r="Y114" s="28" t="n">
        <f aca="false">IF(OR(F114="",B114&lt;&gt;"Confirmed"),0,MAX(0,MIN(E114,DATE(Setup!$D$5,10,1))-MAX(D114,DATE(Setup!$D$5,9,1))))</f>
        <v>0</v>
      </c>
      <c r="Z114" s="28" t="n">
        <f aca="false">IF(OR(F114="",B114&lt;&gt;"Confirmed"),0,MAX(0,MIN(E114,DATE(Setup!$D$5,11,1))-MAX(D114,DATE(Setup!$D$5,10,1))))</f>
        <v>0</v>
      </c>
      <c r="AA114" s="28" t="n">
        <f aca="false">IF(OR(F114="",B114&lt;&gt;"Confirmed"),0,MAX(0,MIN(E114,DATE(Setup!$D$5,12,1))-MAX(D114,DATE(Setup!$D$5,11,1))))</f>
        <v>0</v>
      </c>
      <c r="AB114" s="28" t="n">
        <f aca="false">IF(OR(F114="",B114&lt;&gt;"Confirmed"),0,MAX(0,MIN(E114,DATE(Setup!$D$5,13,1))-MAX(D114,DATE(Setup!$D$5,12,1))))</f>
        <v>0</v>
      </c>
      <c r="AD114" s="28" t="n">
        <f aca="false">IFERROR(IF(J114="",0,J114/F114),0)</f>
        <v>0</v>
      </c>
      <c r="AE114" s="28" t="n">
        <f aca="false">IFERROR(IF(J114="",0,L114/F114),0)</f>
        <v>0</v>
      </c>
      <c r="AF114" s="28" t="n">
        <f aca="false">IFERROR(IF(J114="",0,N114/F114),0)</f>
        <v>0</v>
      </c>
    </row>
    <row r="115" customFormat="false" ht="15" hidden="false" customHeight="false" outlineLevel="0" collapsed="false">
      <c r="A115" s="20"/>
      <c r="B115" s="20"/>
      <c r="C115" s="21"/>
      <c r="D115" s="22"/>
      <c r="E115" s="22"/>
      <c r="F115" s="23" t="str">
        <f aca="false">IF(OR(D115="",E115=""),"",E115-D115)</f>
        <v/>
      </c>
      <c r="G115" s="24"/>
      <c r="H115" s="24"/>
      <c r="I115" s="24"/>
      <c r="J115" s="25" t="str">
        <f aca="false">IF(OR(F115="",B115&lt;&gt;"Confirmed"),"",F115*G115+IF(H115="",Setup!$C$19,H115)+I115)</f>
        <v/>
      </c>
      <c r="K115" s="26" t="n">
        <f aca="false">IFERROR(INDEX(Setup!$C$10:$C$14,MATCH(A115,Setup!$B$10:$B$14,0)),0)</f>
        <v>0</v>
      </c>
      <c r="L115" s="25" t="str">
        <f aca="false">IF(J115="","",J115*K115)</f>
        <v/>
      </c>
      <c r="M115" s="27" t="str">
        <f aca="false">IF(J115="","",J115-L115)</f>
        <v/>
      </c>
      <c r="N115" s="25" t="str">
        <f aca="false">IF(J115="","",Setup!$C$20+Setup!$C$21)</f>
        <v/>
      </c>
      <c r="O115" s="27" t="str">
        <f aca="false">IF(J115="","",M115-N115)</f>
        <v/>
      </c>
      <c r="Q115" s="28" t="n">
        <f aca="false">IF(OR(F115="",B115&lt;&gt;"Confirmed"),0,MAX(0,MIN(E115,DATE(Setup!$D$5,2,1))-MAX(D115,DATE(Setup!$D$5,1,1))))</f>
        <v>0</v>
      </c>
      <c r="R115" s="28" t="n">
        <f aca="false">IF(OR(F115="",B115&lt;&gt;"Confirmed"),0,MAX(0,MIN(E115,DATE(Setup!$D$5,3,1))-MAX(D115,DATE(Setup!$D$5,2,1))))</f>
        <v>0</v>
      </c>
      <c r="S115" s="28" t="n">
        <f aca="false">IF(OR(F115="",B115&lt;&gt;"Confirmed"),0,MAX(0,MIN(E115,DATE(Setup!$D$5,4,1))-MAX(D115,DATE(Setup!$D$5,3,1))))</f>
        <v>0</v>
      </c>
      <c r="T115" s="28" t="n">
        <f aca="false">IF(OR(F115="",B115&lt;&gt;"Confirmed"),0,MAX(0,MIN(E115,DATE(Setup!$D$5,5,1))-MAX(D115,DATE(Setup!$D$5,4,1))))</f>
        <v>0</v>
      </c>
      <c r="U115" s="28" t="n">
        <f aca="false">IF(OR(F115="",B115&lt;&gt;"Confirmed"),0,MAX(0,MIN(E115,DATE(Setup!$D$5,6,1))-MAX(D115,DATE(Setup!$D$5,5,1))))</f>
        <v>0</v>
      </c>
      <c r="V115" s="28" t="n">
        <f aca="false">IF(OR(F115="",B115&lt;&gt;"Confirmed"),0,MAX(0,MIN(E115,DATE(Setup!$D$5,7,1))-MAX(D115,DATE(Setup!$D$5,6,1))))</f>
        <v>0</v>
      </c>
      <c r="W115" s="28" t="n">
        <f aca="false">IF(OR(F115="",B115&lt;&gt;"Confirmed"),0,MAX(0,MIN(E115,DATE(Setup!$D$5,8,1))-MAX(D115,DATE(Setup!$D$5,7,1))))</f>
        <v>0</v>
      </c>
      <c r="X115" s="28" t="n">
        <f aca="false">IF(OR(F115="",B115&lt;&gt;"Confirmed"),0,MAX(0,MIN(E115,DATE(Setup!$D$5,9,1))-MAX(D115,DATE(Setup!$D$5,8,1))))</f>
        <v>0</v>
      </c>
      <c r="Y115" s="28" t="n">
        <f aca="false">IF(OR(F115="",B115&lt;&gt;"Confirmed"),0,MAX(0,MIN(E115,DATE(Setup!$D$5,10,1))-MAX(D115,DATE(Setup!$D$5,9,1))))</f>
        <v>0</v>
      </c>
      <c r="Z115" s="28" t="n">
        <f aca="false">IF(OR(F115="",B115&lt;&gt;"Confirmed"),0,MAX(0,MIN(E115,DATE(Setup!$D$5,11,1))-MAX(D115,DATE(Setup!$D$5,10,1))))</f>
        <v>0</v>
      </c>
      <c r="AA115" s="28" t="n">
        <f aca="false">IF(OR(F115="",B115&lt;&gt;"Confirmed"),0,MAX(0,MIN(E115,DATE(Setup!$D$5,12,1))-MAX(D115,DATE(Setup!$D$5,11,1))))</f>
        <v>0</v>
      </c>
      <c r="AB115" s="28" t="n">
        <f aca="false">IF(OR(F115="",B115&lt;&gt;"Confirmed"),0,MAX(0,MIN(E115,DATE(Setup!$D$5,13,1))-MAX(D115,DATE(Setup!$D$5,12,1))))</f>
        <v>0</v>
      </c>
      <c r="AD115" s="28" t="n">
        <f aca="false">IFERROR(IF(J115="",0,J115/F115),0)</f>
        <v>0</v>
      </c>
      <c r="AE115" s="28" t="n">
        <f aca="false">IFERROR(IF(J115="",0,L115/F115),0)</f>
        <v>0</v>
      </c>
      <c r="AF115" s="28" t="n">
        <f aca="false">IFERROR(IF(J115="",0,N115/F115),0)</f>
        <v>0</v>
      </c>
    </row>
    <row r="116" customFormat="false" ht="15" hidden="false" customHeight="false" outlineLevel="0" collapsed="false">
      <c r="A116" s="20"/>
      <c r="B116" s="20"/>
      <c r="C116" s="21"/>
      <c r="D116" s="22"/>
      <c r="E116" s="22"/>
      <c r="F116" s="23" t="str">
        <f aca="false">IF(OR(D116="",E116=""),"",E116-D116)</f>
        <v/>
      </c>
      <c r="G116" s="24"/>
      <c r="H116" s="24"/>
      <c r="I116" s="24"/>
      <c r="J116" s="25" t="str">
        <f aca="false">IF(OR(F116="",B116&lt;&gt;"Confirmed"),"",F116*G116+IF(H116="",Setup!$C$19,H116)+I116)</f>
        <v/>
      </c>
      <c r="K116" s="26" t="n">
        <f aca="false">IFERROR(INDEX(Setup!$C$10:$C$14,MATCH(A116,Setup!$B$10:$B$14,0)),0)</f>
        <v>0</v>
      </c>
      <c r="L116" s="25" t="str">
        <f aca="false">IF(J116="","",J116*K116)</f>
        <v/>
      </c>
      <c r="M116" s="27" t="str">
        <f aca="false">IF(J116="","",J116-L116)</f>
        <v/>
      </c>
      <c r="N116" s="25" t="str">
        <f aca="false">IF(J116="","",Setup!$C$20+Setup!$C$21)</f>
        <v/>
      </c>
      <c r="O116" s="27" t="str">
        <f aca="false">IF(J116="","",M116-N116)</f>
        <v/>
      </c>
      <c r="Q116" s="28" t="n">
        <f aca="false">IF(OR(F116="",B116&lt;&gt;"Confirmed"),0,MAX(0,MIN(E116,DATE(Setup!$D$5,2,1))-MAX(D116,DATE(Setup!$D$5,1,1))))</f>
        <v>0</v>
      </c>
      <c r="R116" s="28" t="n">
        <f aca="false">IF(OR(F116="",B116&lt;&gt;"Confirmed"),0,MAX(0,MIN(E116,DATE(Setup!$D$5,3,1))-MAX(D116,DATE(Setup!$D$5,2,1))))</f>
        <v>0</v>
      </c>
      <c r="S116" s="28" t="n">
        <f aca="false">IF(OR(F116="",B116&lt;&gt;"Confirmed"),0,MAX(0,MIN(E116,DATE(Setup!$D$5,4,1))-MAX(D116,DATE(Setup!$D$5,3,1))))</f>
        <v>0</v>
      </c>
      <c r="T116" s="28" t="n">
        <f aca="false">IF(OR(F116="",B116&lt;&gt;"Confirmed"),0,MAX(0,MIN(E116,DATE(Setup!$D$5,5,1))-MAX(D116,DATE(Setup!$D$5,4,1))))</f>
        <v>0</v>
      </c>
      <c r="U116" s="28" t="n">
        <f aca="false">IF(OR(F116="",B116&lt;&gt;"Confirmed"),0,MAX(0,MIN(E116,DATE(Setup!$D$5,6,1))-MAX(D116,DATE(Setup!$D$5,5,1))))</f>
        <v>0</v>
      </c>
      <c r="V116" s="28" t="n">
        <f aca="false">IF(OR(F116="",B116&lt;&gt;"Confirmed"),0,MAX(0,MIN(E116,DATE(Setup!$D$5,7,1))-MAX(D116,DATE(Setup!$D$5,6,1))))</f>
        <v>0</v>
      </c>
      <c r="W116" s="28" t="n">
        <f aca="false">IF(OR(F116="",B116&lt;&gt;"Confirmed"),0,MAX(0,MIN(E116,DATE(Setup!$D$5,8,1))-MAX(D116,DATE(Setup!$D$5,7,1))))</f>
        <v>0</v>
      </c>
      <c r="X116" s="28" t="n">
        <f aca="false">IF(OR(F116="",B116&lt;&gt;"Confirmed"),0,MAX(0,MIN(E116,DATE(Setup!$D$5,9,1))-MAX(D116,DATE(Setup!$D$5,8,1))))</f>
        <v>0</v>
      </c>
      <c r="Y116" s="28" t="n">
        <f aca="false">IF(OR(F116="",B116&lt;&gt;"Confirmed"),0,MAX(0,MIN(E116,DATE(Setup!$D$5,10,1))-MAX(D116,DATE(Setup!$D$5,9,1))))</f>
        <v>0</v>
      </c>
      <c r="Z116" s="28" t="n">
        <f aca="false">IF(OR(F116="",B116&lt;&gt;"Confirmed"),0,MAX(0,MIN(E116,DATE(Setup!$D$5,11,1))-MAX(D116,DATE(Setup!$D$5,10,1))))</f>
        <v>0</v>
      </c>
      <c r="AA116" s="28" t="n">
        <f aca="false">IF(OR(F116="",B116&lt;&gt;"Confirmed"),0,MAX(0,MIN(E116,DATE(Setup!$D$5,12,1))-MAX(D116,DATE(Setup!$D$5,11,1))))</f>
        <v>0</v>
      </c>
      <c r="AB116" s="28" t="n">
        <f aca="false">IF(OR(F116="",B116&lt;&gt;"Confirmed"),0,MAX(0,MIN(E116,DATE(Setup!$D$5,13,1))-MAX(D116,DATE(Setup!$D$5,12,1))))</f>
        <v>0</v>
      </c>
      <c r="AD116" s="28" t="n">
        <f aca="false">IFERROR(IF(J116="",0,J116/F116),0)</f>
        <v>0</v>
      </c>
      <c r="AE116" s="28" t="n">
        <f aca="false">IFERROR(IF(J116="",0,L116/F116),0)</f>
        <v>0</v>
      </c>
      <c r="AF116" s="28" t="n">
        <f aca="false">IFERROR(IF(J116="",0,N116/F116),0)</f>
        <v>0</v>
      </c>
    </row>
    <row r="117" customFormat="false" ht="15" hidden="false" customHeight="false" outlineLevel="0" collapsed="false">
      <c r="A117" s="20"/>
      <c r="B117" s="20"/>
      <c r="C117" s="21"/>
      <c r="D117" s="22"/>
      <c r="E117" s="22"/>
      <c r="F117" s="23" t="str">
        <f aca="false">IF(OR(D117="",E117=""),"",E117-D117)</f>
        <v/>
      </c>
      <c r="G117" s="24"/>
      <c r="H117" s="24"/>
      <c r="I117" s="24"/>
      <c r="J117" s="25" t="str">
        <f aca="false">IF(OR(F117="",B117&lt;&gt;"Confirmed"),"",F117*G117+IF(H117="",Setup!$C$19,H117)+I117)</f>
        <v/>
      </c>
      <c r="K117" s="26" t="n">
        <f aca="false">IFERROR(INDEX(Setup!$C$10:$C$14,MATCH(A117,Setup!$B$10:$B$14,0)),0)</f>
        <v>0</v>
      </c>
      <c r="L117" s="25" t="str">
        <f aca="false">IF(J117="","",J117*K117)</f>
        <v/>
      </c>
      <c r="M117" s="27" t="str">
        <f aca="false">IF(J117="","",J117-L117)</f>
        <v/>
      </c>
      <c r="N117" s="25" t="str">
        <f aca="false">IF(J117="","",Setup!$C$20+Setup!$C$21)</f>
        <v/>
      </c>
      <c r="O117" s="27" t="str">
        <f aca="false">IF(J117="","",M117-N117)</f>
        <v/>
      </c>
      <c r="Q117" s="28" t="n">
        <f aca="false">IF(OR(F117="",B117&lt;&gt;"Confirmed"),0,MAX(0,MIN(E117,DATE(Setup!$D$5,2,1))-MAX(D117,DATE(Setup!$D$5,1,1))))</f>
        <v>0</v>
      </c>
      <c r="R117" s="28" t="n">
        <f aca="false">IF(OR(F117="",B117&lt;&gt;"Confirmed"),0,MAX(0,MIN(E117,DATE(Setup!$D$5,3,1))-MAX(D117,DATE(Setup!$D$5,2,1))))</f>
        <v>0</v>
      </c>
      <c r="S117" s="28" t="n">
        <f aca="false">IF(OR(F117="",B117&lt;&gt;"Confirmed"),0,MAX(0,MIN(E117,DATE(Setup!$D$5,4,1))-MAX(D117,DATE(Setup!$D$5,3,1))))</f>
        <v>0</v>
      </c>
      <c r="T117" s="28" t="n">
        <f aca="false">IF(OR(F117="",B117&lt;&gt;"Confirmed"),0,MAX(0,MIN(E117,DATE(Setup!$D$5,5,1))-MAX(D117,DATE(Setup!$D$5,4,1))))</f>
        <v>0</v>
      </c>
      <c r="U117" s="28" t="n">
        <f aca="false">IF(OR(F117="",B117&lt;&gt;"Confirmed"),0,MAX(0,MIN(E117,DATE(Setup!$D$5,6,1))-MAX(D117,DATE(Setup!$D$5,5,1))))</f>
        <v>0</v>
      </c>
      <c r="V117" s="28" t="n">
        <f aca="false">IF(OR(F117="",B117&lt;&gt;"Confirmed"),0,MAX(0,MIN(E117,DATE(Setup!$D$5,7,1))-MAX(D117,DATE(Setup!$D$5,6,1))))</f>
        <v>0</v>
      </c>
      <c r="W117" s="28" t="n">
        <f aca="false">IF(OR(F117="",B117&lt;&gt;"Confirmed"),0,MAX(0,MIN(E117,DATE(Setup!$D$5,8,1))-MAX(D117,DATE(Setup!$D$5,7,1))))</f>
        <v>0</v>
      </c>
      <c r="X117" s="28" t="n">
        <f aca="false">IF(OR(F117="",B117&lt;&gt;"Confirmed"),0,MAX(0,MIN(E117,DATE(Setup!$D$5,9,1))-MAX(D117,DATE(Setup!$D$5,8,1))))</f>
        <v>0</v>
      </c>
      <c r="Y117" s="28" t="n">
        <f aca="false">IF(OR(F117="",B117&lt;&gt;"Confirmed"),0,MAX(0,MIN(E117,DATE(Setup!$D$5,10,1))-MAX(D117,DATE(Setup!$D$5,9,1))))</f>
        <v>0</v>
      </c>
      <c r="Z117" s="28" t="n">
        <f aca="false">IF(OR(F117="",B117&lt;&gt;"Confirmed"),0,MAX(0,MIN(E117,DATE(Setup!$D$5,11,1))-MAX(D117,DATE(Setup!$D$5,10,1))))</f>
        <v>0</v>
      </c>
      <c r="AA117" s="28" t="n">
        <f aca="false">IF(OR(F117="",B117&lt;&gt;"Confirmed"),0,MAX(0,MIN(E117,DATE(Setup!$D$5,12,1))-MAX(D117,DATE(Setup!$D$5,11,1))))</f>
        <v>0</v>
      </c>
      <c r="AB117" s="28" t="n">
        <f aca="false">IF(OR(F117="",B117&lt;&gt;"Confirmed"),0,MAX(0,MIN(E117,DATE(Setup!$D$5,13,1))-MAX(D117,DATE(Setup!$D$5,12,1))))</f>
        <v>0</v>
      </c>
      <c r="AD117" s="28" t="n">
        <f aca="false">IFERROR(IF(J117="",0,J117/F117),0)</f>
        <v>0</v>
      </c>
      <c r="AE117" s="28" t="n">
        <f aca="false">IFERROR(IF(J117="",0,L117/F117),0)</f>
        <v>0</v>
      </c>
      <c r="AF117" s="28" t="n">
        <f aca="false">IFERROR(IF(J117="",0,N117/F117),0)</f>
        <v>0</v>
      </c>
    </row>
    <row r="118" customFormat="false" ht="15" hidden="false" customHeight="false" outlineLevel="0" collapsed="false">
      <c r="A118" s="20"/>
      <c r="B118" s="20"/>
      <c r="C118" s="21"/>
      <c r="D118" s="22"/>
      <c r="E118" s="22"/>
      <c r="F118" s="23" t="str">
        <f aca="false">IF(OR(D118="",E118=""),"",E118-D118)</f>
        <v/>
      </c>
      <c r="G118" s="24"/>
      <c r="H118" s="24"/>
      <c r="I118" s="24"/>
      <c r="J118" s="25" t="str">
        <f aca="false">IF(OR(F118="",B118&lt;&gt;"Confirmed"),"",F118*G118+IF(H118="",Setup!$C$19,H118)+I118)</f>
        <v/>
      </c>
      <c r="K118" s="26" t="n">
        <f aca="false">IFERROR(INDEX(Setup!$C$10:$C$14,MATCH(A118,Setup!$B$10:$B$14,0)),0)</f>
        <v>0</v>
      </c>
      <c r="L118" s="25" t="str">
        <f aca="false">IF(J118="","",J118*K118)</f>
        <v/>
      </c>
      <c r="M118" s="27" t="str">
        <f aca="false">IF(J118="","",J118-L118)</f>
        <v/>
      </c>
      <c r="N118" s="25" t="str">
        <f aca="false">IF(J118="","",Setup!$C$20+Setup!$C$21)</f>
        <v/>
      </c>
      <c r="O118" s="27" t="str">
        <f aca="false">IF(J118="","",M118-N118)</f>
        <v/>
      </c>
      <c r="Q118" s="28" t="n">
        <f aca="false">IF(OR(F118="",B118&lt;&gt;"Confirmed"),0,MAX(0,MIN(E118,DATE(Setup!$D$5,2,1))-MAX(D118,DATE(Setup!$D$5,1,1))))</f>
        <v>0</v>
      </c>
      <c r="R118" s="28" t="n">
        <f aca="false">IF(OR(F118="",B118&lt;&gt;"Confirmed"),0,MAX(0,MIN(E118,DATE(Setup!$D$5,3,1))-MAX(D118,DATE(Setup!$D$5,2,1))))</f>
        <v>0</v>
      </c>
      <c r="S118" s="28" t="n">
        <f aca="false">IF(OR(F118="",B118&lt;&gt;"Confirmed"),0,MAX(0,MIN(E118,DATE(Setup!$D$5,4,1))-MAX(D118,DATE(Setup!$D$5,3,1))))</f>
        <v>0</v>
      </c>
      <c r="T118" s="28" t="n">
        <f aca="false">IF(OR(F118="",B118&lt;&gt;"Confirmed"),0,MAX(0,MIN(E118,DATE(Setup!$D$5,5,1))-MAX(D118,DATE(Setup!$D$5,4,1))))</f>
        <v>0</v>
      </c>
      <c r="U118" s="28" t="n">
        <f aca="false">IF(OR(F118="",B118&lt;&gt;"Confirmed"),0,MAX(0,MIN(E118,DATE(Setup!$D$5,6,1))-MAX(D118,DATE(Setup!$D$5,5,1))))</f>
        <v>0</v>
      </c>
      <c r="V118" s="28" t="n">
        <f aca="false">IF(OR(F118="",B118&lt;&gt;"Confirmed"),0,MAX(0,MIN(E118,DATE(Setup!$D$5,7,1))-MAX(D118,DATE(Setup!$D$5,6,1))))</f>
        <v>0</v>
      </c>
      <c r="W118" s="28" t="n">
        <f aca="false">IF(OR(F118="",B118&lt;&gt;"Confirmed"),0,MAX(0,MIN(E118,DATE(Setup!$D$5,8,1))-MAX(D118,DATE(Setup!$D$5,7,1))))</f>
        <v>0</v>
      </c>
      <c r="X118" s="28" t="n">
        <f aca="false">IF(OR(F118="",B118&lt;&gt;"Confirmed"),0,MAX(0,MIN(E118,DATE(Setup!$D$5,9,1))-MAX(D118,DATE(Setup!$D$5,8,1))))</f>
        <v>0</v>
      </c>
      <c r="Y118" s="28" t="n">
        <f aca="false">IF(OR(F118="",B118&lt;&gt;"Confirmed"),0,MAX(0,MIN(E118,DATE(Setup!$D$5,10,1))-MAX(D118,DATE(Setup!$D$5,9,1))))</f>
        <v>0</v>
      </c>
      <c r="Z118" s="28" t="n">
        <f aca="false">IF(OR(F118="",B118&lt;&gt;"Confirmed"),0,MAX(0,MIN(E118,DATE(Setup!$D$5,11,1))-MAX(D118,DATE(Setup!$D$5,10,1))))</f>
        <v>0</v>
      </c>
      <c r="AA118" s="28" t="n">
        <f aca="false">IF(OR(F118="",B118&lt;&gt;"Confirmed"),0,MAX(0,MIN(E118,DATE(Setup!$D$5,12,1))-MAX(D118,DATE(Setup!$D$5,11,1))))</f>
        <v>0</v>
      </c>
      <c r="AB118" s="28" t="n">
        <f aca="false">IF(OR(F118="",B118&lt;&gt;"Confirmed"),0,MAX(0,MIN(E118,DATE(Setup!$D$5,13,1))-MAX(D118,DATE(Setup!$D$5,12,1))))</f>
        <v>0</v>
      </c>
      <c r="AD118" s="28" t="n">
        <f aca="false">IFERROR(IF(J118="",0,J118/F118),0)</f>
        <v>0</v>
      </c>
      <c r="AE118" s="28" t="n">
        <f aca="false">IFERROR(IF(J118="",0,L118/F118),0)</f>
        <v>0</v>
      </c>
      <c r="AF118" s="28" t="n">
        <f aca="false">IFERROR(IF(J118="",0,N118/F118),0)</f>
        <v>0</v>
      </c>
    </row>
    <row r="119" customFormat="false" ht="15" hidden="false" customHeight="false" outlineLevel="0" collapsed="false">
      <c r="A119" s="20"/>
      <c r="B119" s="20"/>
      <c r="C119" s="21"/>
      <c r="D119" s="22"/>
      <c r="E119" s="22"/>
      <c r="F119" s="23" t="str">
        <f aca="false">IF(OR(D119="",E119=""),"",E119-D119)</f>
        <v/>
      </c>
      <c r="G119" s="24"/>
      <c r="H119" s="24"/>
      <c r="I119" s="24"/>
      <c r="J119" s="25" t="str">
        <f aca="false">IF(OR(F119="",B119&lt;&gt;"Confirmed"),"",F119*G119+IF(H119="",Setup!$C$19,H119)+I119)</f>
        <v/>
      </c>
      <c r="K119" s="26" t="n">
        <f aca="false">IFERROR(INDEX(Setup!$C$10:$C$14,MATCH(A119,Setup!$B$10:$B$14,0)),0)</f>
        <v>0</v>
      </c>
      <c r="L119" s="25" t="str">
        <f aca="false">IF(J119="","",J119*K119)</f>
        <v/>
      </c>
      <c r="M119" s="27" t="str">
        <f aca="false">IF(J119="","",J119-L119)</f>
        <v/>
      </c>
      <c r="N119" s="25" t="str">
        <f aca="false">IF(J119="","",Setup!$C$20+Setup!$C$21)</f>
        <v/>
      </c>
      <c r="O119" s="27" t="str">
        <f aca="false">IF(J119="","",M119-N119)</f>
        <v/>
      </c>
      <c r="Q119" s="28" t="n">
        <f aca="false">IF(OR(F119="",B119&lt;&gt;"Confirmed"),0,MAX(0,MIN(E119,DATE(Setup!$D$5,2,1))-MAX(D119,DATE(Setup!$D$5,1,1))))</f>
        <v>0</v>
      </c>
      <c r="R119" s="28" t="n">
        <f aca="false">IF(OR(F119="",B119&lt;&gt;"Confirmed"),0,MAX(0,MIN(E119,DATE(Setup!$D$5,3,1))-MAX(D119,DATE(Setup!$D$5,2,1))))</f>
        <v>0</v>
      </c>
      <c r="S119" s="28" t="n">
        <f aca="false">IF(OR(F119="",B119&lt;&gt;"Confirmed"),0,MAX(0,MIN(E119,DATE(Setup!$D$5,4,1))-MAX(D119,DATE(Setup!$D$5,3,1))))</f>
        <v>0</v>
      </c>
      <c r="T119" s="28" t="n">
        <f aca="false">IF(OR(F119="",B119&lt;&gt;"Confirmed"),0,MAX(0,MIN(E119,DATE(Setup!$D$5,5,1))-MAX(D119,DATE(Setup!$D$5,4,1))))</f>
        <v>0</v>
      </c>
      <c r="U119" s="28" t="n">
        <f aca="false">IF(OR(F119="",B119&lt;&gt;"Confirmed"),0,MAX(0,MIN(E119,DATE(Setup!$D$5,6,1))-MAX(D119,DATE(Setup!$D$5,5,1))))</f>
        <v>0</v>
      </c>
      <c r="V119" s="28" t="n">
        <f aca="false">IF(OR(F119="",B119&lt;&gt;"Confirmed"),0,MAX(0,MIN(E119,DATE(Setup!$D$5,7,1))-MAX(D119,DATE(Setup!$D$5,6,1))))</f>
        <v>0</v>
      </c>
      <c r="W119" s="28" t="n">
        <f aca="false">IF(OR(F119="",B119&lt;&gt;"Confirmed"),0,MAX(0,MIN(E119,DATE(Setup!$D$5,8,1))-MAX(D119,DATE(Setup!$D$5,7,1))))</f>
        <v>0</v>
      </c>
      <c r="X119" s="28" t="n">
        <f aca="false">IF(OR(F119="",B119&lt;&gt;"Confirmed"),0,MAX(0,MIN(E119,DATE(Setup!$D$5,9,1))-MAX(D119,DATE(Setup!$D$5,8,1))))</f>
        <v>0</v>
      </c>
      <c r="Y119" s="28" t="n">
        <f aca="false">IF(OR(F119="",B119&lt;&gt;"Confirmed"),0,MAX(0,MIN(E119,DATE(Setup!$D$5,10,1))-MAX(D119,DATE(Setup!$D$5,9,1))))</f>
        <v>0</v>
      </c>
      <c r="Z119" s="28" t="n">
        <f aca="false">IF(OR(F119="",B119&lt;&gt;"Confirmed"),0,MAX(0,MIN(E119,DATE(Setup!$D$5,11,1))-MAX(D119,DATE(Setup!$D$5,10,1))))</f>
        <v>0</v>
      </c>
      <c r="AA119" s="28" t="n">
        <f aca="false">IF(OR(F119="",B119&lt;&gt;"Confirmed"),0,MAX(0,MIN(E119,DATE(Setup!$D$5,12,1))-MAX(D119,DATE(Setup!$D$5,11,1))))</f>
        <v>0</v>
      </c>
      <c r="AB119" s="28" t="n">
        <f aca="false">IF(OR(F119="",B119&lt;&gt;"Confirmed"),0,MAX(0,MIN(E119,DATE(Setup!$D$5,13,1))-MAX(D119,DATE(Setup!$D$5,12,1))))</f>
        <v>0</v>
      </c>
      <c r="AD119" s="28" t="n">
        <f aca="false">IFERROR(IF(J119="",0,J119/F119),0)</f>
        <v>0</v>
      </c>
      <c r="AE119" s="28" t="n">
        <f aca="false">IFERROR(IF(J119="",0,L119/F119),0)</f>
        <v>0</v>
      </c>
      <c r="AF119" s="28" t="n">
        <f aca="false">IFERROR(IF(J119="",0,N119/F119),0)</f>
        <v>0</v>
      </c>
    </row>
    <row r="120" customFormat="false" ht="15" hidden="false" customHeight="false" outlineLevel="0" collapsed="false">
      <c r="A120" s="20"/>
      <c r="B120" s="20"/>
      <c r="C120" s="21"/>
      <c r="D120" s="22"/>
      <c r="E120" s="22"/>
      <c r="F120" s="23" t="str">
        <f aca="false">IF(OR(D120="",E120=""),"",E120-D120)</f>
        <v/>
      </c>
      <c r="G120" s="24"/>
      <c r="H120" s="24"/>
      <c r="I120" s="24"/>
      <c r="J120" s="25" t="str">
        <f aca="false">IF(OR(F120="",B120&lt;&gt;"Confirmed"),"",F120*G120+IF(H120="",Setup!$C$19,H120)+I120)</f>
        <v/>
      </c>
      <c r="K120" s="26" t="n">
        <f aca="false">IFERROR(INDEX(Setup!$C$10:$C$14,MATCH(A120,Setup!$B$10:$B$14,0)),0)</f>
        <v>0</v>
      </c>
      <c r="L120" s="25" t="str">
        <f aca="false">IF(J120="","",J120*K120)</f>
        <v/>
      </c>
      <c r="M120" s="27" t="str">
        <f aca="false">IF(J120="","",J120-L120)</f>
        <v/>
      </c>
      <c r="N120" s="25" t="str">
        <f aca="false">IF(J120="","",Setup!$C$20+Setup!$C$21)</f>
        <v/>
      </c>
      <c r="O120" s="27" t="str">
        <f aca="false">IF(J120="","",M120-N120)</f>
        <v/>
      </c>
      <c r="Q120" s="28" t="n">
        <f aca="false">IF(OR(F120="",B120&lt;&gt;"Confirmed"),0,MAX(0,MIN(E120,DATE(Setup!$D$5,2,1))-MAX(D120,DATE(Setup!$D$5,1,1))))</f>
        <v>0</v>
      </c>
      <c r="R120" s="28" t="n">
        <f aca="false">IF(OR(F120="",B120&lt;&gt;"Confirmed"),0,MAX(0,MIN(E120,DATE(Setup!$D$5,3,1))-MAX(D120,DATE(Setup!$D$5,2,1))))</f>
        <v>0</v>
      </c>
      <c r="S120" s="28" t="n">
        <f aca="false">IF(OR(F120="",B120&lt;&gt;"Confirmed"),0,MAX(0,MIN(E120,DATE(Setup!$D$5,4,1))-MAX(D120,DATE(Setup!$D$5,3,1))))</f>
        <v>0</v>
      </c>
      <c r="T120" s="28" t="n">
        <f aca="false">IF(OR(F120="",B120&lt;&gt;"Confirmed"),0,MAX(0,MIN(E120,DATE(Setup!$D$5,5,1))-MAX(D120,DATE(Setup!$D$5,4,1))))</f>
        <v>0</v>
      </c>
      <c r="U120" s="28" t="n">
        <f aca="false">IF(OR(F120="",B120&lt;&gt;"Confirmed"),0,MAX(0,MIN(E120,DATE(Setup!$D$5,6,1))-MAX(D120,DATE(Setup!$D$5,5,1))))</f>
        <v>0</v>
      </c>
      <c r="V120" s="28" t="n">
        <f aca="false">IF(OR(F120="",B120&lt;&gt;"Confirmed"),0,MAX(0,MIN(E120,DATE(Setup!$D$5,7,1))-MAX(D120,DATE(Setup!$D$5,6,1))))</f>
        <v>0</v>
      </c>
      <c r="W120" s="28" t="n">
        <f aca="false">IF(OR(F120="",B120&lt;&gt;"Confirmed"),0,MAX(0,MIN(E120,DATE(Setup!$D$5,8,1))-MAX(D120,DATE(Setup!$D$5,7,1))))</f>
        <v>0</v>
      </c>
      <c r="X120" s="28" t="n">
        <f aca="false">IF(OR(F120="",B120&lt;&gt;"Confirmed"),0,MAX(0,MIN(E120,DATE(Setup!$D$5,9,1))-MAX(D120,DATE(Setup!$D$5,8,1))))</f>
        <v>0</v>
      </c>
      <c r="Y120" s="28" t="n">
        <f aca="false">IF(OR(F120="",B120&lt;&gt;"Confirmed"),0,MAX(0,MIN(E120,DATE(Setup!$D$5,10,1))-MAX(D120,DATE(Setup!$D$5,9,1))))</f>
        <v>0</v>
      </c>
      <c r="Z120" s="28" t="n">
        <f aca="false">IF(OR(F120="",B120&lt;&gt;"Confirmed"),0,MAX(0,MIN(E120,DATE(Setup!$D$5,11,1))-MAX(D120,DATE(Setup!$D$5,10,1))))</f>
        <v>0</v>
      </c>
      <c r="AA120" s="28" t="n">
        <f aca="false">IF(OR(F120="",B120&lt;&gt;"Confirmed"),0,MAX(0,MIN(E120,DATE(Setup!$D$5,12,1))-MAX(D120,DATE(Setup!$D$5,11,1))))</f>
        <v>0</v>
      </c>
      <c r="AB120" s="28" t="n">
        <f aca="false">IF(OR(F120="",B120&lt;&gt;"Confirmed"),0,MAX(0,MIN(E120,DATE(Setup!$D$5,13,1))-MAX(D120,DATE(Setup!$D$5,12,1))))</f>
        <v>0</v>
      </c>
      <c r="AD120" s="28" t="n">
        <f aca="false">IFERROR(IF(J120="",0,J120/F120),0)</f>
        <v>0</v>
      </c>
      <c r="AE120" s="28" t="n">
        <f aca="false">IFERROR(IF(J120="",0,L120/F120),0)</f>
        <v>0</v>
      </c>
      <c r="AF120" s="28" t="n">
        <f aca="false">IFERROR(IF(J120="",0,N120/F120),0)</f>
        <v>0</v>
      </c>
    </row>
    <row r="121" customFormat="false" ht="15" hidden="false" customHeight="false" outlineLevel="0" collapsed="false">
      <c r="A121" s="20"/>
      <c r="B121" s="20"/>
      <c r="C121" s="21"/>
      <c r="D121" s="22"/>
      <c r="E121" s="22"/>
      <c r="F121" s="23" t="str">
        <f aca="false">IF(OR(D121="",E121=""),"",E121-D121)</f>
        <v/>
      </c>
      <c r="G121" s="24"/>
      <c r="H121" s="24"/>
      <c r="I121" s="24"/>
      <c r="J121" s="25" t="str">
        <f aca="false">IF(OR(F121="",B121&lt;&gt;"Confirmed"),"",F121*G121+IF(H121="",Setup!$C$19,H121)+I121)</f>
        <v/>
      </c>
      <c r="K121" s="26" t="n">
        <f aca="false">IFERROR(INDEX(Setup!$C$10:$C$14,MATCH(A121,Setup!$B$10:$B$14,0)),0)</f>
        <v>0</v>
      </c>
      <c r="L121" s="25" t="str">
        <f aca="false">IF(J121="","",J121*K121)</f>
        <v/>
      </c>
      <c r="M121" s="27" t="str">
        <f aca="false">IF(J121="","",J121-L121)</f>
        <v/>
      </c>
      <c r="N121" s="25" t="str">
        <f aca="false">IF(J121="","",Setup!$C$20+Setup!$C$21)</f>
        <v/>
      </c>
      <c r="O121" s="27" t="str">
        <f aca="false">IF(J121="","",M121-N121)</f>
        <v/>
      </c>
      <c r="Q121" s="28" t="n">
        <f aca="false">IF(OR(F121="",B121&lt;&gt;"Confirmed"),0,MAX(0,MIN(E121,DATE(Setup!$D$5,2,1))-MAX(D121,DATE(Setup!$D$5,1,1))))</f>
        <v>0</v>
      </c>
      <c r="R121" s="28" t="n">
        <f aca="false">IF(OR(F121="",B121&lt;&gt;"Confirmed"),0,MAX(0,MIN(E121,DATE(Setup!$D$5,3,1))-MAX(D121,DATE(Setup!$D$5,2,1))))</f>
        <v>0</v>
      </c>
      <c r="S121" s="28" t="n">
        <f aca="false">IF(OR(F121="",B121&lt;&gt;"Confirmed"),0,MAX(0,MIN(E121,DATE(Setup!$D$5,4,1))-MAX(D121,DATE(Setup!$D$5,3,1))))</f>
        <v>0</v>
      </c>
      <c r="T121" s="28" t="n">
        <f aca="false">IF(OR(F121="",B121&lt;&gt;"Confirmed"),0,MAX(0,MIN(E121,DATE(Setup!$D$5,5,1))-MAX(D121,DATE(Setup!$D$5,4,1))))</f>
        <v>0</v>
      </c>
      <c r="U121" s="28" t="n">
        <f aca="false">IF(OR(F121="",B121&lt;&gt;"Confirmed"),0,MAX(0,MIN(E121,DATE(Setup!$D$5,6,1))-MAX(D121,DATE(Setup!$D$5,5,1))))</f>
        <v>0</v>
      </c>
      <c r="V121" s="28" t="n">
        <f aca="false">IF(OR(F121="",B121&lt;&gt;"Confirmed"),0,MAX(0,MIN(E121,DATE(Setup!$D$5,7,1))-MAX(D121,DATE(Setup!$D$5,6,1))))</f>
        <v>0</v>
      </c>
      <c r="W121" s="28" t="n">
        <f aca="false">IF(OR(F121="",B121&lt;&gt;"Confirmed"),0,MAX(0,MIN(E121,DATE(Setup!$D$5,8,1))-MAX(D121,DATE(Setup!$D$5,7,1))))</f>
        <v>0</v>
      </c>
      <c r="X121" s="28" t="n">
        <f aca="false">IF(OR(F121="",B121&lt;&gt;"Confirmed"),0,MAX(0,MIN(E121,DATE(Setup!$D$5,9,1))-MAX(D121,DATE(Setup!$D$5,8,1))))</f>
        <v>0</v>
      </c>
      <c r="Y121" s="28" t="n">
        <f aca="false">IF(OR(F121="",B121&lt;&gt;"Confirmed"),0,MAX(0,MIN(E121,DATE(Setup!$D$5,10,1))-MAX(D121,DATE(Setup!$D$5,9,1))))</f>
        <v>0</v>
      </c>
      <c r="Z121" s="28" t="n">
        <f aca="false">IF(OR(F121="",B121&lt;&gt;"Confirmed"),0,MAX(0,MIN(E121,DATE(Setup!$D$5,11,1))-MAX(D121,DATE(Setup!$D$5,10,1))))</f>
        <v>0</v>
      </c>
      <c r="AA121" s="28" t="n">
        <f aca="false">IF(OR(F121="",B121&lt;&gt;"Confirmed"),0,MAX(0,MIN(E121,DATE(Setup!$D$5,12,1))-MAX(D121,DATE(Setup!$D$5,11,1))))</f>
        <v>0</v>
      </c>
      <c r="AB121" s="28" t="n">
        <f aca="false">IF(OR(F121="",B121&lt;&gt;"Confirmed"),0,MAX(0,MIN(E121,DATE(Setup!$D$5,13,1))-MAX(D121,DATE(Setup!$D$5,12,1))))</f>
        <v>0</v>
      </c>
      <c r="AD121" s="28" t="n">
        <f aca="false">IFERROR(IF(J121="",0,J121/F121),0)</f>
        <v>0</v>
      </c>
      <c r="AE121" s="28" t="n">
        <f aca="false">IFERROR(IF(J121="",0,L121/F121),0)</f>
        <v>0</v>
      </c>
      <c r="AF121" s="28" t="n">
        <f aca="false">IFERROR(IF(J121="",0,N121/F121),0)</f>
        <v>0</v>
      </c>
    </row>
    <row r="122" customFormat="false" ht="15" hidden="false" customHeight="false" outlineLevel="0" collapsed="false">
      <c r="A122" s="20"/>
      <c r="B122" s="20"/>
      <c r="C122" s="21"/>
      <c r="D122" s="22"/>
      <c r="E122" s="22"/>
      <c r="F122" s="23" t="str">
        <f aca="false">IF(OR(D122="",E122=""),"",E122-D122)</f>
        <v/>
      </c>
      <c r="G122" s="24"/>
      <c r="H122" s="24"/>
      <c r="I122" s="24"/>
      <c r="J122" s="25" t="str">
        <f aca="false">IF(OR(F122="",B122&lt;&gt;"Confirmed"),"",F122*G122+IF(H122="",Setup!$C$19,H122)+I122)</f>
        <v/>
      </c>
      <c r="K122" s="26" t="n">
        <f aca="false">IFERROR(INDEX(Setup!$C$10:$C$14,MATCH(A122,Setup!$B$10:$B$14,0)),0)</f>
        <v>0</v>
      </c>
      <c r="L122" s="25" t="str">
        <f aca="false">IF(J122="","",J122*K122)</f>
        <v/>
      </c>
      <c r="M122" s="27" t="str">
        <f aca="false">IF(J122="","",J122-L122)</f>
        <v/>
      </c>
      <c r="N122" s="25" t="str">
        <f aca="false">IF(J122="","",Setup!$C$20+Setup!$C$21)</f>
        <v/>
      </c>
      <c r="O122" s="27" t="str">
        <f aca="false">IF(J122="","",M122-N122)</f>
        <v/>
      </c>
      <c r="Q122" s="28" t="n">
        <f aca="false">IF(OR(F122="",B122&lt;&gt;"Confirmed"),0,MAX(0,MIN(E122,DATE(Setup!$D$5,2,1))-MAX(D122,DATE(Setup!$D$5,1,1))))</f>
        <v>0</v>
      </c>
      <c r="R122" s="28" t="n">
        <f aca="false">IF(OR(F122="",B122&lt;&gt;"Confirmed"),0,MAX(0,MIN(E122,DATE(Setup!$D$5,3,1))-MAX(D122,DATE(Setup!$D$5,2,1))))</f>
        <v>0</v>
      </c>
      <c r="S122" s="28" t="n">
        <f aca="false">IF(OR(F122="",B122&lt;&gt;"Confirmed"),0,MAX(0,MIN(E122,DATE(Setup!$D$5,4,1))-MAX(D122,DATE(Setup!$D$5,3,1))))</f>
        <v>0</v>
      </c>
      <c r="T122" s="28" t="n">
        <f aca="false">IF(OR(F122="",B122&lt;&gt;"Confirmed"),0,MAX(0,MIN(E122,DATE(Setup!$D$5,5,1))-MAX(D122,DATE(Setup!$D$5,4,1))))</f>
        <v>0</v>
      </c>
      <c r="U122" s="28" t="n">
        <f aca="false">IF(OR(F122="",B122&lt;&gt;"Confirmed"),0,MAX(0,MIN(E122,DATE(Setup!$D$5,6,1))-MAX(D122,DATE(Setup!$D$5,5,1))))</f>
        <v>0</v>
      </c>
      <c r="V122" s="28" t="n">
        <f aca="false">IF(OR(F122="",B122&lt;&gt;"Confirmed"),0,MAX(0,MIN(E122,DATE(Setup!$D$5,7,1))-MAX(D122,DATE(Setup!$D$5,6,1))))</f>
        <v>0</v>
      </c>
      <c r="W122" s="28" t="n">
        <f aca="false">IF(OR(F122="",B122&lt;&gt;"Confirmed"),0,MAX(0,MIN(E122,DATE(Setup!$D$5,8,1))-MAX(D122,DATE(Setup!$D$5,7,1))))</f>
        <v>0</v>
      </c>
      <c r="X122" s="28" t="n">
        <f aca="false">IF(OR(F122="",B122&lt;&gt;"Confirmed"),0,MAX(0,MIN(E122,DATE(Setup!$D$5,9,1))-MAX(D122,DATE(Setup!$D$5,8,1))))</f>
        <v>0</v>
      </c>
      <c r="Y122" s="28" t="n">
        <f aca="false">IF(OR(F122="",B122&lt;&gt;"Confirmed"),0,MAX(0,MIN(E122,DATE(Setup!$D$5,10,1))-MAX(D122,DATE(Setup!$D$5,9,1))))</f>
        <v>0</v>
      </c>
      <c r="Z122" s="28" t="n">
        <f aca="false">IF(OR(F122="",B122&lt;&gt;"Confirmed"),0,MAX(0,MIN(E122,DATE(Setup!$D$5,11,1))-MAX(D122,DATE(Setup!$D$5,10,1))))</f>
        <v>0</v>
      </c>
      <c r="AA122" s="28" t="n">
        <f aca="false">IF(OR(F122="",B122&lt;&gt;"Confirmed"),0,MAX(0,MIN(E122,DATE(Setup!$D$5,12,1))-MAX(D122,DATE(Setup!$D$5,11,1))))</f>
        <v>0</v>
      </c>
      <c r="AB122" s="28" t="n">
        <f aca="false">IF(OR(F122="",B122&lt;&gt;"Confirmed"),0,MAX(0,MIN(E122,DATE(Setup!$D$5,13,1))-MAX(D122,DATE(Setup!$D$5,12,1))))</f>
        <v>0</v>
      </c>
      <c r="AD122" s="28" t="n">
        <f aca="false">IFERROR(IF(J122="",0,J122/F122),0)</f>
        <v>0</v>
      </c>
      <c r="AE122" s="28" t="n">
        <f aca="false">IFERROR(IF(J122="",0,L122/F122),0)</f>
        <v>0</v>
      </c>
      <c r="AF122" s="28" t="n">
        <f aca="false">IFERROR(IF(J122="",0,N122/F122),0)</f>
        <v>0</v>
      </c>
    </row>
    <row r="123" customFormat="false" ht="15" hidden="false" customHeight="false" outlineLevel="0" collapsed="false">
      <c r="A123" s="20"/>
      <c r="B123" s="20"/>
      <c r="C123" s="21"/>
      <c r="D123" s="22"/>
      <c r="E123" s="22"/>
      <c r="F123" s="23" t="str">
        <f aca="false">IF(OR(D123="",E123=""),"",E123-D123)</f>
        <v/>
      </c>
      <c r="G123" s="24"/>
      <c r="H123" s="24"/>
      <c r="I123" s="24"/>
      <c r="J123" s="25" t="str">
        <f aca="false">IF(OR(F123="",B123&lt;&gt;"Confirmed"),"",F123*G123+IF(H123="",Setup!$C$19,H123)+I123)</f>
        <v/>
      </c>
      <c r="K123" s="26" t="n">
        <f aca="false">IFERROR(INDEX(Setup!$C$10:$C$14,MATCH(A123,Setup!$B$10:$B$14,0)),0)</f>
        <v>0</v>
      </c>
      <c r="L123" s="25" t="str">
        <f aca="false">IF(J123="","",J123*K123)</f>
        <v/>
      </c>
      <c r="M123" s="27" t="str">
        <f aca="false">IF(J123="","",J123-L123)</f>
        <v/>
      </c>
      <c r="N123" s="25" t="str">
        <f aca="false">IF(J123="","",Setup!$C$20+Setup!$C$21)</f>
        <v/>
      </c>
      <c r="O123" s="27" t="str">
        <f aca="false">IF(J123="","",M123-N123)</f>
        <v/>
      </c>
      <c r="Q123" s="28" t="n">
        <f aca="false">IF(OR(F123="",B123&lt;&gt;"Confirmed"),0,MAX(0,MIN(E123,DATE(Setup!$D$5,2,1))-MAX(D123,DATE(Setup!$D$5,1,1))))</f>
        <v>0</v>
      </c>
      <c r="R123" s="28" t="n">
        <f aca="false">IF(OR(F123="",B123&lt;&gt;"Confirmed"),0,MAX(0,MIN(E123,DATE(Setup!$D$5,3,1))-MAX(D123,DATE(Setup!$D$5,2,1))))</f>
        <v>0</v>
      </c>
      <c r="S123" s="28" t="n">
        <f aca="false">IF(OR(F123="",B123&lt;&gt;"Confirmed"),0,MAX(0,MIN(E123,DATE(Setup!$D$5,4,1))-MAX(D123,DATE(Setup!$D$5,3,1))))</f>
        <v>0</v>
      </c>
      <c r="T123" s="28" t="n">
        <f aca="false">IF(OR(F123="",B123&lt;&gt;"Confirmed"),0,MAX(0,MIN(E123,DATE(Setup!$D$5,5,1))-MAX(D123,DATE(Setup!$D$5,4,1))))</f>
        <v>0</v>
      </c>
      <c r="U123" s="28" t="n">
        <f aca="false">IF(OR(F123="",B123&lt;&gt;"Confirmed"),0,MAX(0,MIN(E123,DATE(Setup!$D$5,6,1))-MAX(D123,DATE(Setup!$D$5,5,1))))</f>
        <v>0</v>
      </c>
      <c r="V123" s="28" t="n">
        <f aca="false">IF(OR(F123="",B123&lt;&gt;"Confirmed"),0,MAX(0,MIN(E123,DATE(Setup!$D$5,7,1))-MAX(D123,DATE(Setup!$D$5,6,1))))</f>
        <v>0</v>
      </c>
      <c r="W123" s="28" t="n">
        <f aca="false">IF(OR(F123="",B123&lt;&gt;"Confirmed"),0,MAX(0,MIN(E123,DATE(Setup!$D$5,8,1))-MAX(D123,DATE(Setup!$D$5,7,1))))</f>
        <v>0</v>
      </c>
      <c r="X123" s="28" t="n">
        <f aca="false">IF(OR(F123="",B123&lt;&gt;"Confirmed"),0,MAX(0,MIN(E123,DATE(Setup!$D$5,9,1))-MAX(D123,DATE(Setup!$D$5,8,1))))</f>
        <v>0</v>
      </c>
      <c r="Y123" s="28" t="n">
        <f aca="false">IF(OR(F123="",B123&lt;&gt;"Confirmed"),0,MAX(0,MIN(E123,DATE(Setup!$D$5,10,1))-MAX(D123,DATE(Setup!$D$5,9,1))))</f>
        <v>0</v>
      </c>
      <c r="Z123" s="28" t="n">
        <f aca="false">IF(OR(F123="",B123&lt;&gt;"Confirmed"),0,MAX(0,MIN(E123,DATE(Setup!$D$5,11,1))-MAX(D123,DATE(Setup!$D$5,10,1))))</f>
        <v>0</v>
      </c>
      <c r="AA123" s="28" t="n">
        <f aca="false">IF(OR(F123="",B123&lt;&gt;"Confirmed"),0,MAX(0,MIN(E123,DATE(Setup!$D$5,12,1))-MAX(D123,DATE(Setup!$D$5,11,1))))</f>
        <v>0</v>
      </c>
      <c r="AB123" s="28" t="n">
        <f aca="false">IF(OR(F123="",B123&lt;&gt;"Confirmed"),0,MAX(0,MIN(E123,DATE(Setup!$D$5,13,1))-MAX(D123,DATE(Setup!$D$5,12,1))))</f>
        <v>0</v>
      </c>
      <c r="AD123" s="28" t="n">
        <f aca="false">IFERROR(IF(J123="",0,J123/F123),0)</f>
        <v>0</v>
      </c>
      <c r="AE123" s="28" t="n">
        <f aca="false">IFERROR(IF(J123="",0,L123/F123),0)</f>
        <v>0</v>
      </c>
      <c r="AF123" s="28" t="n">
        <f aca="false">IFERROR(IF(J123="",0,N123/F123),0)</f>
        <v>0</v>
      </c>
    </row>
    <row r="124" customFormat="false" ht="15" hidden="false" customHeight="false" outlineLevel="0" collapsed="false">
      <c r="A124" s="20"/>
      <c r="B124" s="20"/>
      <c r="C124" s="21"/>
      <c r="D124" s="22"/>
      <c r="E124" s="22"/>
      <c r="F124" s="23" t="str">
        <f aca="false">IF(OR(D124="",E124=""),"",E124-D124)</f>
        <v/>
      </c>
      <c r="G124" s="24"/>
      <c r="H124" s="24"/>
      <c r="I124" s="24"/>
      <c r="J124" s="25" t="str">
        <f aca="false">IF(OR(F124="",B124&lt;&gt;"Confirmed"),"",F124*G124+IF(H124="",Setup!$C$19,H124)+I124)</f>
        <v/>
      </c>
      <c r="K124" s="26" t="n">
        <f aca="false">IFERROR(INDEX(Setup!$C$10:$C$14,MATCH(A124,Setup!$B$10:$B$14,0)),0)</f>
        <v>0</v>
      </c>
      <c r="L124" s="25" t="str">
        <f aca="false">IF(J124="","",J124*K124)</f>
        <v/>
      </c>
      <c r="M124" s="27" t="str">
        <f aca="false">IF(J124="","",J124-L124)</f>
        <v/>
      </c>
      <c r="N124" s="25" t="str">
        <f aca="false">IF(J124="","",Setup!$C$20+Setup!$C$21)</f>
        <v/>
      </c>
      <c r="O124" s="27" t="str">
        <f aca="false">IF(J124="","",M124-N124)</f>
        <v/>
      </c>
      <c r="Q124" s="28" t="n">
        <f aca="false">IF(OR(F124="",B124&lt;&gt;"Confirmed"),0,MAX(0,MIN(E124,DATE(Setup!$D$5,2,1))-MAX(D124,DATE(Setup!$D$5,1,1))))</f>
        <v>0</v>
      </c>
      <c r="R124" s="28" t="n">
        <f aca="false">IF(OR(F124="",B124&lt;&gt;"Confirmed"),0,MAX(0,MIN(E124,DATE(Setup!$D$5,3,1))-MAX(D124,DATE(Setup!$D$5,2,1))))</f>
        <v>0</v>
      </c>
      <c r="S124" s="28" t="n">
        <f aca="false">IF(OR(F124="",B124&lt;&gt;"Confirmed"),0,MAX(0,MIN(E124,DATE(Setup!$D$5,4,1))-MAX(D124,DATE(Setup!$D$5,3,1))))</f>
        <v>0</v>
      </c>
      <c r="T124" s="28" t="n">
        <f aca="false">IF(OR(F124="",B124&lt;&gt;"Confirmed"),0,MAX(0,MIN(E124,DATE(Setup!$D$5,5,1))-MAX(D124,DATE(Setup!$D$5,4,1))))</f>
        <v>0</v>
      </c>
      <c r="U124" s="28" t="n">
        <f aca="false">IF(OR(F124="",B124&lt;&gt;"Confirmed"),0,MAX(0,MIN(E124,DATE(Setup!$D$5,6,1))-MAX(D124,DATE(Setup!$D$5,5,1))))</f>
        <v>0</v>
      </c>
      <c r="V124" s="28" t="n">
        <f aca="false">IF(OR(F124="",B124&lt;&gt;"Confirmed"),0,MAX(0,MIN(E124,DATE(Setup!$D$5,7,1))-MAX(D124,DATE(Setup!$D$5,6,1))))</f>
        <v>0</v>
      </c>
      <c r="W124" s="28" t="n">
        <f aca="false">IF(OR(F124="",B124&lt;&gt;"Confirmed"),0,MAX(0,MIN(E124,DATE(Setup!$D$5,8,1))-MAX(D124,DATE(Setup!$D$5,7,1))))</f>
        <v>0</v>
      </c>
      <c r="X124" s="28" t="n">
        <f aca="false">IF(OR(F124="",B124&lt;&gt;"Confirmed"),0,MAX(0,MIN(E124,DATE(Setup!$D$5,9,1))-MAX(D124,DATE(Setup!$D$5,8,1))))</f>
        <v>0</v>
      </c>
      <c r="Y124" s="28" t="n">
        <f aca="false">IF(OR(F124="",B124&lt;&gt;"Confirmed"),0,MAX(0,MIN(E124,DATE(Setup!$D$5,10,1))-MAX(D124,DATE(Setup!$D$5,9,1))))</f>
        <v>0</v>
      </c>
      <c r="Z124" s="28" t="n">
        <f aca="false">IF(OR(F124="",B124&lt;&gt;"Confirmed"),0,MAX(0,MIN(E124,DATE(Setup!$D$5,11,1))-MAX(D124,DATE(Setup!$D$5,10,1))))</f>
        <v>0</v>
      </c>
      <c r="AA124" s="28" t="n">
        <f aca="false">IF(OR(F124="",B124&lt;&gt;"Confirmed"),0,MAX(0,MIN(E124,DATE(Setup!$D$5,12,1))-MAX(D124,DATE(Setup!$D$5,11,1))))</f>
        <v>0</v>
      </c>
      <c r="AB124" s="28" t="n">
        <f aca="false">IF(OR(F124="",B124&lt;&gt;"Confirmed"),0,MAX(0,MIN(E124,DATE(Setup!$D$5,13,1))-MAX(D124,DATE(Setup!$D$5,12,1))))</f>
        <v>0</v>
      </c>
      <c r="AD124" s="28" t="n">
        <f aca="false">IFERROR(IF(J124="",0,J124/F124),0)</f>
        <v>0</v>
      </c>
      <c r="AE124" s="28" t="n">
        <f aca="false">IFERROR(IF(J124="",0,L124/F124),0)</f>
        <v>0</v>
      </c>
      <c r="AF124" s="28" t="n">
        <f aca="false">IFERROR(IF(J124="",0,N124/F124),0)</f>
        <v>0</v>
      </c>
    </row>
  </sheetData>
  <dataValidations count="2">
    <dataValidation allowBlank="true" errorStyle="stop" operator="between" showDropDown="false" showErrorMessage="false" showInputMessage="false" sqref="A5:A124" type="list">
      <formula1>Setup!$B$10:$B$14</formula1>
      <formula2>0</formula2>
    </dataValidation>
    <dataValidation allowBlank="true" errorStyle="stop" operator="between" showDropDown="false" showErrorMessage="false" showInputMessage="false" sqref="B5:B124" type="list">
      <formula1>"Confirmed,Cancelled,Blocked"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B2:I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"/>
    <col collapsed="false" customWidth="true" hidden="false" outlineLevel="0" max="9" min="3" style="0" width="14"/>
  </cols>
  <sheetData>
    <row r="2" customFormat="false" ht="30" hidden="false" customHeight="true" outlineLevel="0" collapsed="false">
      <c r="B2" s="12" t="s">
        <v>9</v>
      </c>
    </row>
    <row r="3" customFormat="false" ht="15" hidden="false" customHeight="false" outlineLevel="0" collapsed="false">
      <c r="B3" s="2" t="s">
        <v>73</v>
      </c>
    </row>
    <row r="5" customFormat="false" ht="23.85" hidden="false" customHeight="false" outlineLevel="0" collapsed="false">
      <c r="B5" s="16" t="s">
        <v>74</v>
      </c>
      <c r="C5" s="16" t="s">
        <v>75</v>
      </c>
      <c r="D5" s="16" t="s">
        <v>76</v>
      </c>
      <c r="E5" s="16" t="s">
        <v>46</v>
      </c>
      <c r="F5" s="16" t="s">
        <v>77</v>
      </c>
      <c r="G5" s="16" t="s">
        <v>48</v>
      </c>
      <c r="H5" s="16" t="s">
        <v>78</v>
      </c>
      <c r="I5" s="16" t="s">
        <v>79</v>
      </c>
    </row>
    <row r="6" customFormat="false" ht="15" hidden="false" customHeight="false" outlineLevel="0" collapsed="false">
      <c r="B6" s="29" t="s">
        <v>80</v>
      </c>
      <c r="C6" s="30" t="n">
        <f aca="false">SUM(Bookings!$Q$5:$Q$124)</f>
        <v>18</v>
      </c>
      <c r="D6" s="31" t="n">
        <f aca="false">IFERROR(C6/(DATE(Setup!$D$5,2,1)-DATE(Setup!$D$5,1,1)),0)</f>
        <v>0.580645161290323</v>
      </c>
      <c r="E6" s="30" t="n">
        <f aca="false">SUMPRODUCT(Bookings!$Q$5:$Q$124,Bookings!$AD$5:$AD$124)</f>
        <v>3462.85714285714</v>
      </c>
      <c r="F6" s="30" t="n">
        <f aca="false">SUMPRODUCT(Bookings!$Q$5:$Q$124,Bookings!$AE$5:$AE$124)</f>
        <v>514.342857142857</v>
      </c>
      <c r="G6" s="32" t="n">
        <f aca="false">E6-F6</f>
        <v>2948.51428571429</v>
      </c>
      <c r="H6" s="30" t="n">
        <f aca="false">SUMPRODUCT(Bookings!$Q$5:$Q$124,Bookings!$AF$5:$AF$124)+Setup!$C$22</f>
        <v>2440.71428571429</v>
      </c>
      <c r="I6" s="32" t="n">
        <f aca="false">G6-H6</f>
        <v>507.8</v>
      </c>
    </row>
    <row r="7" customFormat="false" ht="15" hidden="false" customHeight="false" outlineLevel="0" collapsed="false">
      <c r="B7" s="29" t="s">
        <v>81</v>
      </c>
      <c r="C7" s="30" t="n">
        <f aca="false">SUM(Bookings!$R$5:$R$124)</f>
        <v>21</v>
      </c>
      <c r="D7" s="31" t="n">
        <f aca="false">IFERROR(C7/(DATE(Setup!$D$5,3,1)-DATE(Setup!$D$5,2,1)),0)</f>
        <v>0.75</v>
      </c>
      <c r="E7" s="30" t="n">
        <f aca="false">SUMPRODUCT(Bookings!$R$5:$R$124,Bookings!$AD$5:$AD$124)</f>
        <v>3612.14285714286</v>
      </c>
      <c r="F7" s="30" t="n">
        <f aca="false">SUMPRODUCT(Bookings!$R$5:$R$124,Bookings!$AE$5:$AE$124)</f>
        <v>393.857142857143</v>
      </c>
      <c r="G7" s="32" t="n">
        <f aca="false">E7-F7</f>
        <v>3218.28571428571</v>
      </c>
      <c r="H7" s="30" t="n">
        <f aca="false">SUMPRODUCT(Bookings!$R$5:$R$124,Bookings!$AF$5:$AF$124)+Setup!$C$22</f>
        <v>2444.28571428571</v>
      </c>
      <c r="I7" s="32" t="n">
        <f aca="false">G7-H7</f>
        <v>774.000000000001</v>
      </c>
    </row>
    <row r="8" customFormat="false" ht="15" hidden="false" customHeight="false" outlineLevel="0" collapsed="false">
      <c r="B8" s="29" t="s">
        <v>82</v>
      </c>
      <c r="C8" s="30" t="n">
        <f aca="false">SUM(Bookings!$S$5:$S$124)</f>
        <v>13</v>
      </c>
      <c r="D8" s="31" t="n">
        <f aca="false">IFERROR(C8/(DATE(Setup!$D$5,4,1)-DATE(Setup!$D$5,3,1)),0)</f>
        <v>0.419354838709677</v>
      </c>
      <c r="E8" s="30" t="n">
        <f aca="false">SUMPRODUCT(Bookings!$S$5:$S$124,Bookings!$AD$5:$AD$124)</f>
        <v>2655</v>
      </c>
      <c r="F8" s="30" t="n">
        <f aca="false">SUMPRODUCT(Bookings!$S$5:$S$124,Bookings!$AE$5:$AE$124)</f>
        <v>281.025</v>
      </c>
      <c r="G8" s="32" t="n">
        <f aca="false">E8-F8</f>
        <v>2373.975</v>
      </c>
      <c r="H8" s="30" t="n">
        <f aca="false">SUMPRODUCT(Bookings!$S$5:$S$124,Bookings!$AF$5:$AF$124)+Setup!$C$22</f>
        <v>2380</v>
      </c>
      <c r="I8" s="32" t="n">
        <f aca="false">G8-H8</f>
        <v>-6.02500000000009</v>
      </c>
    </row>
    <row r="9" customFormat="false" ht="15" hidden="false" customHeight="false" outlineLevel="0" collapsed="false">
      <c r="B9" s="29" t="s">
        <v>83</v>
      </c>
      <c r="C9" s="30" t="n">
        <f aca="false">SUM(Bookings!$T$5:$T$124)</f>
        <v>16</v>
      </c>
      <c r="D9" s="31" t="n">
        <f aca="false">IFERROR(C9/(DATE(Setup!$D$5,5,1)-DATE(Setup!$D$5,4,1)),0)</f>
        <v>0.533333333333333</v>
      </c>
      <c r="E9" s="30" t="n">
        <f aca="false">SUMPRODUCT(Bookings!$T$5:$T$124,Bookings!$AD$5:$AD$124)</f>
        <v>3325</v>
      </c>
      <c r="F9" s="30" t="n">
        <f aca="false">SUMPRODUCT(Bookings!$T$5:$T$124,Bookings!$AE$5:$AE$124)</f>
        <v>515.375</v>
      </c>
      <c r="G9" s="32" t="n">
        <f aca="false">E9-F9</f>
        <v>2809.625</v>
      </c>
      <c r="H9" s="30" t="n">
        <f aca="false">SUMPRODUCT(Bookings!$T$5:$T$124,Bookings!$AF$5:$AF$124)+Setup!$C$22</f>
        <v>2455</v>
      </c>
      <c r="I9" s="32" t="n">
        <f aca="false">G9-H9</f>
        <v>354.625</v>
      </c>
    </row>
    <row r="10" customFormat="false" ht="15" hidden="false" customHeight="false" outlineLevel="0" collapsed="false">
      <c r="B10" s="29" t="s">
        <v>84</v>
      </c>
      <c r="C10" s="30" t="n">
        <f aca="false">SUM(Bookings!$U$5:$U$124)</f>
        <v>22</v>
      </c>
      <c r="D10" s="31" t="n">
        <f aca="false">IFERROR(C10/(DATE(Setup!$D$5,6,1)-DATE(Setup!$D$5,5,1)),0)</f>
        <v>0.709677419354839</v>
      </c>
      <c r="E10" s="30" t="n">
        <f aca="false">SUMPRODUCT(Bookings!$U$5:$U$124,Bookings!$AD$5:$AD$124)</f>
        <v>5082.14285714286</v>
      </c>
      <c r="F10" s="30" t="n">
        <f aca="false">SUMPRODUCT(Bookings!$U$5:$U$124,Bookings!$AE$5:$AE$124)</f>
        <v>583.732142857143</v>
      </c>
      <c r="G10" s="32" t="n">
        <f aca="false">E10-F10</f>
        <v>4498.41071428571</v>
      </c>
      <c r="H10" s="30" t="n">
        <f aca="false">SUMPRODUCT(Bookings!$U$5:$U$124,Bookings!$AF$5:$AF$124)+Setup!$C$22</f>
        <v>2569.28571428571</v>
      </c>
      <c r="I10" s="32" t="n">
        <f aca="false">G10-H10</f>
        <v>1929.125</v>
      </c>
    </row>
    <row r="11" customFormat="false" ht="15" hidden="false" customHeight="false" outlineLevel="0" collapsed="false">
      <c r="B11" s="29" t="s">
        <v>85</v>
      </c>
      <c r="C11" s="30" t="n">
        <f aca="false">SUM(Bookings!$V$5:$V$124)</f>
        <v>17</v>
      </c>
      <c r="D11" s="31" t="n">
        <f aca="false">IFERROR(C11/(DATE(Setup!$D$5,7,1)-DATE(Setup!$D$5,6,1)),0)</f>
        <v>0.566666666666667</v>
      </c>
      <c r="E11" s="30" t="n">
        <f aca="false">SUMPRODUCT(Bookings!$V$5:$V$124,Bookings!$AD$5:$AD$124)</f>
        <v>4362.85714285714</v>
      </c>
      <c r="F11" s="30" t="n">
        <f aca="false">SUMPRODUCT(Bookings!$V$5:$V$124,Bookings!$AE$5:$AE$124)</f>
        <v>571.242857142857</v>
      </c>
      <c r="G11" s="32" t="n">
        <f aca="false">E11-F11</f>
        <v>3791.61428571429</v>
      </c>
      <c r="H11" s="30" t="n">
        <f aca="false">SUMPRODUCT(Bookings!$V$5:$V$124,Bookings!$AF$5:$AF$124)+Setup!$C$22</f>
        <v>2490.71428571429</v>
      </c>
      <c r="I11" s="32" t="n">
        <f aca="false">G11-H11</f>
        <v>1300.9</v>
      </c>
    </row>
    <row r="12" customFormat="false" ht="15" hidden="false" customHeight="false" outlineLevel="0" collapsed="false">
      <c r="B12" s="29" t="s">
        <v>86</v>
      </c>
      <c r="C12" s="30" t="n">
        <f aca="false">SUM(Bookings!$W$5:$W$124)</f>
        <v>19</v>
      </c>
      <c r="D12" s="31" t="n">
        <f aca="false">IFERROR(C12/(DATE(Setup!$D$5,8,1)-DATE(Setup!$D$5,7,1)),0)</f>
        <v>0.612903225806452</v>
      </c>
      <c r="E12" s="30" t="n">
        <f aca="false">SUMPRODUCT(Bookings!$W$5:$W$124,Bookings!$AD$5:$AD$124)</f>
        <v>5625</v>
      </c>
      <c r="F12" s="30" t="n">
        <f aca="false">SUMPRODUCT(Bookings!$W$5:$W$124,Bookings!$AE$5:$AE$124)</f>
        <v>807.3</v>
      </c>
      <c r="G12" s="32" t="n">
        <f aca="false">E12-F12</f>
        <v>4817.7</v>
      </c>
      <c r="H12" s="30" t="n">
        <f aca="false">SUMPRODUCT(Bookings!$W$5:$W$124,Bookings!$AF$5:$AF$124)+Setup!$C$22</f>
        <v>2505</v>
      </c>
      <c r="I12" s="32" t="n">
        <f aca="false">G12-H12</f>
        <v>2312.7</v>
      </c>
    </row>
    <row r="13" customFormat="false" ht="15" hidden="false" customHeight="false" outlineLevel="0" collapsed="false">
      <c r="B13" s="29" t="s">
        <v>87</v>
      </c>
      <c r="C13" s="30" t="n">
        <f aca="false">SUM(Bookings!$X$5:$X$124)</f>
        <v>21</v>
      </c>
      <c r="D13" s="31" t="n">
        <f aca="false">IFERROR(C13/(DATE(Setup!$D$5,9,1)-DATE(Setup!$D$5,8,1)),0)</f>
        <v>0.67741935483871</v>
      </c>
      <c r="E13" s="30" t="n">
        <f aca="false">SUMPRODUCT(Bookings!$X$5:$X$124,Bookings!$AD$5:$AD$124)</f>
        <v>6318.57142857143</v>
      </c>
      <c r="F13" s="30" t="n">
        <f aca="false">SUMPRODUCT(Bookings!$X$5:$X$124,Bookings!$AE$5:$AE$124)</f>
        <v>635.182142857143</v>
      </c>
      <c r="G13" s="32" t="n">
        <f aca="false">E13-F13</f>
        <v>5683.38928571429</v>
      </c>
      <c r="H13" s="30" t="n">
        <f aca="false">SUMPRODUCT(Bookings!$X$5:$X$124,Bookings!$AF$5:$AF$124)+Setup!$C$22</f>
        <v>2612.14285714286</v>
      </c>
      <c r="I13" s="32" t="n">
        <f aca="false">G13-H13</f>
        <v>3071.24642857143</v>
      </c>
    </row>
    <row r="14" customFormat="false" ht="15" hidden="false" customHeight="false" outlineLevel="0" collapsed="false">
      <c r="B14" s="29" t="s">
        <v>88</v>
      </c>
      <c r="C14" s="30" t="n">
        <f aca="false">SUM(Bookings!$Y$5:$Y$124)</f>
        <v>17</v>
      </c>
      <c r="D14" s="31" t="n">
        <f aca="false">IFERROR(C14/(DATE(Setup!$D$5,10,1)-DATE(Setup!$D$5,9,1)),0)</f>
        <v>0.566666666666667</v>
      </c>
      <c r="E14" s="30" t="n">
        <f aca="false">SUMPRODUCT(Bookings!$Y$5:$Y$124,Bookings!$AD$5:$AD$124)</f>
        <v>4396.42857142857</v>
      </c>
      <c r="F14" s="30" t="n">
        <f aca="false">SUMPRODUCT(Bookings!$Y$5:$Y$124,Bookings!$AE$5:$AE$124)</f>
        <v>564.192857142857</v>
      </c>
      <c r="G14" s="32" t="n">
        <f aca="false">E14-F14</f>
        <v>3832.23571428571</v>
      </c>
      <c r="H14" s="30" t="n">
        <f aca="false">SUMPRODUCT(Bookings!$Y$5:$Y$124,Bookings!$AF$5:$AF$124)+Setup!$C$22</f>
        <v>2497.85714285714</v>
      </c>
      <c r="I14" s="32" t="n">
        <f aca="false">G14-H14</f>
        <v>1334.37857142857</v>
      </c>
    </row>
    <row r="15" customFormat="false" ht="15" hidden="false" customHeight="false" outlineLevel="0" collapsed="false">
      <c r="B15" s="29" t="s">
        <v>89</v>
      </c>
      <c r="C15" s="30" t="n">
        <f aca="false">SUM(Bookings!$Z$5:$Z$124)</f>
        <v>28</v>
      </c>
      <c r="D15" s="31" t="n">
        <f aca="false">IFERROR(C15/(DATE(Setup!$D$5,11,1)-DATE(Setup!$D$5,10,1)),0)</f>
        <v>0.903225806451613</v>
      </c>
      <c r="E15" s="30" t="n">
        <f aca="false">SUMPRODUCT(Bookings!$Z$5:$Z$124,Bookings!$AD$5:$AD$124)</f>
        <v>6413</v>
      </c>
      <c r="F15" s="30" t="n">
        <f aca="false">SUMPRODUCT(Bookings!$Z$5:$Z$124,Bookings!$AE$5:$AE$124)</f>
        <v>970.09</v>
      </c>
      <c r="G15" s="32" t="n">
        <f aca="false">E15-F15</f>
        <v>5442.91</v>
      </c>
      <c r="H15" s="30" t="n">
        <f aca="false">SUMPRODUCT(Bookings!$Z$5:$Z$124,Bookings!$AF$5:$AF$124)+Setup!$C$22</f>
        <v>2595</v>
      </c>
      <c r="I15" s="32" t="n">
        <f aca="false">G15-H15</f>
        <v>2847.91</v>
      </c>
    </row>
    <row r="16" customFormat="false" ht="15" hidden="false" customHeight="false" outlineLevel="0" collapsed="false">
      <c r="B16" s="29" t="s">
        <v>90</v>
      </c>
      <c r="C16" s="30" t="n">
        <f aca="false">SUM(Bookings!$AA$5:$AA$124)</f>
        <v>18</v>
      </c>
      <c r="D16" s="31" t="n">
        <f aca="false">IFERROR(C16/(DATE(Setup!$D$5,12,1)-DATE(Setup!$D$5,11,1)),0)</f>
        <v>0.6</v>
      </c>
      <c r="E16" s="30" t="n">
        <f aca="false">SUMPRODUCT(Bookings!$AA$5:$AA$124,Bookings!$AD$5:$AD$124)</f>
        <v>3832</v>
      </c>
      <c r="F16" s="30" t="n">
        <f aca="false">SUMPRODUCT(Bookings!$AA$5:$AA$124,Bookings!$AE$5:$AE$124)</f>
        <v>572.96</v>
      </c>
      <c r="G16" s="32" t="n">
        <f aca="false">E16-F16</f>
        <v>3259.04</v>
      </c>
      <c r="H16" s="30" t="n">
        <f aca="false">SUMPRODUCT(Bookings!$AA$5:$AA$124,Bookings!$AF$5:$AF$124)+Setup!$C$22</f>
        <v>2490</v>
      </c>
      <c r="I16" s="32" t="n">
        <f aca="false">G16-H16</f>
        <v>769.04</v>
      </c>
    </row>
    <row r="17" customFormat="false" ht="15" hidden="false" customHeight="false" outlineLevel="0" collapsed="false">
      <c r="B17" s="29" t="s">
        <v>91</v>
      </c>
      <c r="C17" s="30" t="n">
        <f aca="false">SUM(Bookings!$AB$5:$AB$124)</f>
        <v>18</v>
      </c>
      <c r="D17" s="31" t="n">
        <f aca="false">IFERROR(C17/(DATE(Setup!$D$5,13,1)-DATE(Setup!$D$5,12,1)),0)</f>
        <v>0.580645161290323</v>
      </c>
      <c r="E17" s="30" t="n">
        <f aca="false">SUMPRODUCT(Bookings!$AB$5:$AB$124,Bookings!$AD$5:$AD$124)</f>
        <v>4730</v>
      </c>
      <c r="F17" s="30" t="n">
        <f aca="false">SUMPRODUCT(Bookings!$AB$5:$AB$124,Bookings!$AE$5:$AE$124)</f>
        <v>665.125</v>
      </c>
      <c r="G17" s="32" t="n">
        <f aca="false">E17-F17</f>
        <v>4064.875</v>
      </c>
      <c r="H17" s="30" t="n">
        <f aca="false">SUMPRODUCT(Bookings!$AB$5:$AB$124,Bookings!$AF$5:$AF$124)+Setup!$C$22</f>
        <v>2480</v>
      </c>
      <c r="I17" s="32" t="n">
        <f aca="false">G17-H17</f>
        <v>1584.875</v>
      </c>
    </row>
    <row r="18" customFormat="false" ht="15" hidden="false" customHeight="false" outlineLevel="0" collapsed="false">
      <c r="B18" s="33" t="s">
        <v>92</v>
      </c>
      <c r="C18" s="32" t="n">
        <f aca="false">SUM(C6:C17)</f>
        <v>228</v>
      </c>
      <c r="D18" s="34" t="n">
        <f aca="false">IFERROR(C18/(DATE(Setup!$D$5+1,1,1)-DATE(Setup!$D$5,1,1)),0)</f>
        <v>0.624657534246575</v>
      </c>
      <c r="E18" s="32" t="n">
        <f aca="false">SUM(E6:E17)</f>
        <v>53815</v>
      </c>
      <c r="F18" s="32" t="n">
        <f aca="false">SUM(F6:F17)</f>
        <v>7074.425</v>
      </c>
      <c r="G18" s="32" t="n">
        <f aca="false">SUM(G6:G17)</f>
        <v>46740.575</v>
      </c>
      <c r="H18" s="32" t="n">
        <f aca="false">SUM(H6:H17)</f>
        <v>29960</v>
      </c>
      <c r="I18" s="32" t="n">
        <f aca="false">SUM(I6:I17)</f>
        <v>16780.575</v>
      </c>
    </row>
    <row r="21" customFormat="false" ht="15" hidden="false" customHeight="true" outlineLevel="0" collapsed="false">
      <c r="B21" s="35" t="s">
        <v>93</v>
      </c>
      <c r="C21" s="35"/>
      <c r="D21" s="35"/>
      <c r="E21" s="35"/>
      <c r="F21" s="35"/>
      <c r="G21" s="35"/>
      <c r="H21" s="35"/>
      <c r="I21" s="35"/>
    </row>
    <row r="22" customFormat="false" ht="15" hidden="false" customHeight="false" outlineLevel="0" collapsed="false">
      <c r="B22" s="35"/>
      <c r="C22" s="35"/>
      <c r="D22" s="35"/>
      <c r="E22" s="35"/>
      <c r="F22" s="35"/>
      <c r="G22" s="35"/>
      <c r="H22" s="35"/>
      <c r="I22" s="35"/>
    </row>
    <row r="23" customFormat="false" ht="15" hidden="false" customHeight="false" outlineLevel="0" collapsed="false">
      <c r="B23" s="35"/>
      <c r="C23" s="35"/>
      <c r="D23" s="35"/>
      <c r="E23" s="35"/>
      <c r="F23" s="35"/>
      <c r="G23" s="35"/>
      <c r="H23" s="35"/>
      <c r="I23" s="35"/>
    </row>
    <row r="24" customFormat="false" ht="15" hidden="false" customHeight="false" outlineLevel="0" collapsed="false">
      <c r="B24" s="35"/>
      <c r="C24" s="35"/>
      <c r="D24" s="35"/>
      <c r="E24" s="35"/>
      <c r="F24" s="35"/>
      <c r="G24" s="35"/>
      <c r="H24" s="35"/>
      <c r="I24" s="35"/>
    </row>
  </sheetData>
  <mergeCells count="1">
    <mergeCell ref="B21:I24"/>
  </mergeCells>
  <conditionalFormatting sqref="I6:I18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2026-10-26T16:48:05Z</dcterms:created>
  <dc:creator>openpyxl</dc:creator>
  <dc:description/>
  <dc:language>en-US</dc:language>
  <cp:lastModifiedBy/>
  <dcterms:modified xsi:type="dcterms:W3CDTF">2026-10-26T16:48:05Z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